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el Delgadillo\Downloads\"/>
    </mc:Choice>
  </mc:AlternateContent>
  <xr:revisionPtr revIDLastSave="0" documentId="13_ncr:1_{D9ED8F62-5D31-4CA3-BF71-CB3CC2915315}" xr6:coauthVersionLast="47" xr6:coauthVersionMax="47" xr10:uidLastSave="{00000000-0000-0000-0000-000000000000}"/>
  <bookViews>
    <workbookView xWindow="-120" yWindow="-120" windowWidth="20730" windowHeight="11040" xr2:uid="{633EC286-98EC-4432-BA5E-B98ED60E2858}"/>
  </bookViews>
  <sheets>
    <sheet name="JULIO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8" i="4" l="1"/>
  <c r="I65" i="4"/>
  <c r="M42" i="4"/>
  <c r="I25" i="4"/>
  <c r="I24" i="4"/>
  <c r="I23" i="4"/>
  <c r="M26" i="4" l="1"/>
  <c r="I28" i="4"/>
  <c r="I44" i="4"/>
  <c r="I11" i="4" l="1"/>
  <c r="K19" i="4" l="1"/>
  <c r="K10" i="4"/>
  <c r="I77" i="4"/>
  <c r="I76" i="4"/>
  <c r="I75" i="4"/>
  <c r="I74" i="4"/>
  <c r="I73" i="4"/>
  <c r="I51" i="4"/>
  <c r="I54" i="4"/>
  <c r="I55" i="4"/>
  <c r="I53" i="4"/>
  <c r="I47" i="4"/>
  <c r="I50" i="4"/>
  <c r="I52" i="4"/>
  <c r="I49" i="4"/>
  <c r="F43" i="4"/>
  <c r="I43" i="4" s="1"/>
  <c r="F66" i="4"/>
  <c r="I66" i="4" s="1"/>
  <c r="M38" i="4"/>
  <c r="F41" i="4"/>
  <c r="I41" i="4" s="1"/>
  <c r="F40" i="4"/>
  <c r="I40" i="4" s="1"/>
  <c r="F39" i="4"/>
  <c r="I39" i="4" s="1"/>
  <c r="F38" i="4"/>
  <c r="I38" i="4" s="1"/>
  <c r="F63" i="4"/>
  <c r="I63" i="4" s="1"/>
  <c r="F64" i="4"/>
  <c r="I64" i="4" s="1"/>
  <c r="F37" i="4"/>
  <c r="I37" i="4" s="1"/>
  <c r="M36" i="4"/>
  <c r="I36" i="4"/>
  <c r="F33" i="4"/>
  <c r="I33" i="4" s="1"/>
  <c r="M34" i="4"/>
  <c r="F35" i="4"/>
  <c r="I35" i="4" s="1"/>
  <c r="F34" i="4"/>
  <c r="I34" i="4" s="1"/>
  <c r="F60" i="4"/>
  <c r="I60" i="4" s="1"/>
  <c r="I61" i="4"/>
  <c r="F32" i="4"/>
  <c r="I32" i="4" s="1"/>
  <c r="F30" i="4"/>
  <c r="I30" i="4" s="1"/>
  <c r="I31" i="4"/>
  <c r="M29" i="4"/>
  <c r="F58" i="4"/>
  <c r="I58" i="4" s="1"/>
  <c r="F57" i="4"/>
  <c r="I57" i="4" s="1"/>
  <c r="F22" i="4"/>
  <c r="I22" i="4" s="1"/>
  <c r="F21" i="4"/>
  <c r="I21" i="4" s="1"/>
  <c r="F20" i="4"/>
  <c r="I20" i="4" s="1"/>
  <c r="F19" i="4"/>
  <c r="I19" i="4" s="1"/>
  <c r="F15" i="4"/>
  <c r="I15" i="4" s="1"/>
  <c r="F16" i="4"/>
  <c r="I16" i="4" s="1"/>
  <c r="F17" i="4"/>
  <c r="I17" i="4" s="1"/>
  <c r="F18" i="4"/>
  <c r="I18" i="4" s="1"/>
  <c r="I56" i="4"/>
  <c r="F14" i="4"/>
  <c r="I14" i="4" s="1"/>
  <c r="F13" i="4"/>
  <c r="I13" i="4" s="1"/>
  <c r="F10" i="4"/>
  <c r="I10" i="4" s="1"/>
  <c r="F8" i="4"/>
  <c r="I8" i="4" s="1"/>
  <c r="F9" i="4"/>
  <c r="I9" i="4" s="1"/>
  <c r="I42" i="4" l="1"/>
  <c r="I62" i="4"/>
  <c r="I29" i="4"/>
  <c r="I27" i="4"/>
  <c r="I26" i="4"/>
</calcChain>
</file>

<file path=xl/sharedStrings.xml><?xml version="1.0" encoding="utf-8"?>
<sst xmlns="http://schemas.openxmlformats.org/spreadsheetml/2006/main" count="271" uniqueCount="78">
  <si>
    <t>ALFAS PERFILADOS</t>
  </si>
  <si>
    <t>Clave</t>
  </si>
  <si>
    <t>Agente</t>
  </si>
  <si>
    <t>Camino por perfil</t>
  </si>
  <si>
    <t>Ya Ganó</t>
  </si>
  <si>
    <t>META</t>
  </si>
  <si>
    <t>Crecimiento</t>
  </si>
  <si>
    <t>Avance</t>
  </si>
  <si>
    <t>Pendiente por lograr</t>
  </si>
  <si>
    <t>Pendientes</t>
  </si>
  <si>
    <t>VIDA Y GMMI</t>
  </si>
  <si>
    <t>OMEGAS PERFILADOS</t>
  </si>
  <si>
    <t>BETAS PERFILADOS</t>
  </si>
  <si>
    <t>Negocios de vida</t>
  </si>
  <si>
    <t>NA</t>
  </si>
  <si>
    <t>CAMINOS GANADOS</t>
  </si>
  <si>
    <t>CAMINOS</t>
  </si>
  <si>
    <t>SI</t>
  </si>
  <si>
    <t>Meta  NN vida o Nasegurados</t>
  </si>
  <si>
    <t>*si no estás en la lista de agentes perfilados y te interesa tener tu avance, favor de mandarle correo a:</t>
  </si>
  <si>
    <t>Gloria Cecilia Flores Salazar</t>
  </si>
  <si>
    <t>cecilia.flores@sanchez-velasco.com</t>
  </si>
  <si>
    <t>AGENTES ALFA, CONTACTAR A:</t>
  </si>
  <si>
    <t>María del Roble Vázquez</t>
  </si>
  <si>
    <t>roble_vazquez@sanchez-velasco.com</t>
  </si>
  <si>
    <t>LAURA FLORES AGUILAR</t>
  </si>
  <si>
    <t>VIDA INDIVIDUAL Y/O GMMI 1ER AÑO</t>
  </si>
  <si>
    <t>PAULA LEIJA GARCÍA</t>
  </si>
  <si>
    <t>AUTO INDIVIDUAL</t>
  </si>
  <si>
    <t>NO</t>
  </si>
  <si>
    <t xml:space="preserve">DIANNA E. MARTINEZ </t>
  </si>
  <si>
    <t>PRIMAS TOTALES</t>
  </si>
  <si>
    <t>SILVIA SALDAÑA RODRIGUEZ</t>
  </si>
  <si>
    <t>LÍNEAS PERSONALES</t>
  </si>
  <si>
    <t>BRENDA E. VILLARREAL</t>
  </si>
  <si>
    <t>LINEAS PERSONALES</t>
  </si>
  <si>
    <t>EDGLAYDE FLORES AGUILAR</t>
  </si>
  <si>
    <t>MADERO ASESORES</t>
  </si>
  <si>
    <t>HOGAR</t>
  </si>
  <si>
    <t>JOSE LUIS GUADIANA</t>
  </si>
  <si>
    <t>ARTEMIO M. PANTOJA PALOMARES</t>
  </si>
  <si>
    <t>SANDRA PATRICIA LUHRS</t>
  </si>
  <si>
    <t>ELISA TORRES DIAZ</t>
  </si>
  <si>
    <t>KATHERIN ANDREINA LEAL GARZA</t>
  </si>
  <si>
    <t>RODOLFO PEDRO ESPARZA ALMANZA</t>
  </si>
  <si>
    <t>JAQUELINE MARIBEL NAJERA PUENTE</t>
  </si>
  <si>
    <t>LILIANA SANTOS RIOS</t>
  </si>
  <si>
    <t>ALEJANDRA ELIZABEHT CABRAL QUIROGA</t>
  </si>
  <si>
    <t>HORIZONTEM</t>
  </si>
  <si>
    <t>OSCAR ANDRES MONDRAGON SALAZAR</t>
  </si>
  <si>
    <t>VIDA Y GMM IND</t>
  </si>
  <si>
    <t>JUAN JOSE  BUSTOS LOPEZ</t>
  </si>
  <si>
    <t>JAZMIN ALEJANDRA GONZALEZ CANTU</t>
  </si>
  <si>
    <t>FERNANDO ELIUD CORDERO M</t>
  </si>
  <si>
    <t>NANCY GUADALUPE AGUIRRE GARZA</t>
  </si>
  <si>
    <t>MARIA DEL PILAR GARZA GUZMAN</t>
  </si>
  <si>
    <t>ARMANDO PALAFOX</t>
  </si>
  <si>
    <t>EDITH A. CANO</t>
  </si>
  <si>
    <t>JESSICA A. MUÑOZ</t>
  </si>
  <si>
    <t>ALAPAR AGENTE DE SEGUROS</t>
  </si>
  <si>
    <t>SAFENOW AGENTE DE SEGUROS</t>
  </si>
  <si>
    <t>MARIA MAYELA NAVA</t>
  </si>
  <si>
    <t>Logrado</t>
  </si>
  <si>
    <t xml:space="preserve">JOSE ALBERTO RUIZ FRIAS </t>
  </si>
  <si>
    <t>CESAR OCTAVIO BALDERAS DE LEON</t>
  </si>
  <si>
    <t>UPGRADE
Camino de Vida y GMMI</t>
  </si>
  <si>
    <t>LAURA ELENA GONZALEZ LOREDO</t>
  </si>
  <si>
    <t>Requisito 2: Negocios de Vida</t>
  </si>
  <si>
    <t>VICTOR ARMANDO OTHON WALLDEZ</t>
  </si>
  <si>
    <t>MARCELO DANIEL GUERRA GARZA</t>
  </si>
  <si>
    <t>Crecimiento &lt;10%</t>
  </si>
  <si>
    <t>Requisito 2:  5 Negocios de Vida</t>
  </si>
  <si>
    <t>AGENTES BETA Y OMEGA, CONTACTAR A:</t>
  </si>
  <si>
    <t>AVANCES 9A  CONVENCIÓN SÁNCHEZ VELASCO/A JULIO 2026</t>
  </si>
  <si>
    <t>Requisito 5 Negocios de Vida</t>
  </si>
  <si>
    <t>UPGRADE                                            Cualquiera de los caminos</t>
  </si>
  <si>
    <t>Meta NN vida o Nasegurados</t>
  </si>
  <si>
    <t>TANIA LIZETH ALBINO DELABRA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</si>
</sst>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theme="1"/>
      <name val="Myanmar Text"/>
      <family val="2"/>
    </font>
    <font>
      <sz val="11"/>
      <color theme="1"/>
      <name val="Myanmar Text"/>
      <family val="2"/>
    </font>
    <font>
      <b/>
      <sz val="9"/>
      <color theme="1"/>
      <name val="Myanmar Text"/>
      <family val="2"/>
    </font>
    <font>
      <b/>
      <i/>
      <sz val="10"/>
      <color theme="1"/>
      <name val="Aptos Narrow"/>
      <family val="2"/>
      <scheme val="minor"/>
    </font>
    <font>
      <sz val="9"/>
      <color theme="1"/>
      <name val="Myanmar Text"/>
      <family val="2"/>
    </font>
    <font>
      <b/>
      <sz val="1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4">
    <xf numFmtId="0" fontId="0" fillId="0" borderId="0" xfId="0"/>
    <xf numFmtId="0" fontId="4" fillId="2" borderId="9" xfId="0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  <xf numFmtId="3" fontId="4" fillId="2" borderId="1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6" fillId="0" borderId="0" xfId="0" applyFont="1"/>
    <xf numFmtId="0" fontId="4" fillId="2" borderId="15" xfId="0" applyFont="1" applyFill="1" applyBorder="1" applyAlignment="1">
      <alignment horizontal="center"/>
    </xf>
    <xf numFmtId="3" fontId="4" fillId="2" borderId="1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4" fillId="2" borderId="23" xfId="0" applyNumberFormat="1" applyFont="1" applyFill="1" applyBorder="1" applyAlignment="1">
      <alignment horizontal="center"/>
    </xf>
    <xf numFmtId="3" fontId="4" fillId="2" borderId="24" xfId="0" applyNumberFormat="1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3" fontId="4" fillId="2" borderId="26" xfId="0" applyNumberFormat="1" applyFont="1" applyFill="1" applyBorder="1" applyAlignment="1">
      <alignment horizontal="center"/>
    </xf>
    <xf numFmtId="3" fontId="4" fillId="2" borderId="19" xfId="0" applyNumberFormat="1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wrapText="1"/>
    </xf>
    <xf numFmtId="0" fontId="3" fillId="4" borderId="33" xfId="0" applyFont="1" applyFill="1" applyBorder="1" applyAlignment="1">
      <alignment horizontal="center"/>
    </xf>
    <xf numFmtId="0" fontId="4" fillId="4" borderId="42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wrapText="1"/>
    </xf>
    <xf numFmtId="0" fontId="4" fillId="4" borderId="40" xfId="0" applyFont="1" applyFill="1" applyBorder="1" applyAlignment="1">
      <alignment horizontal="center"/>
    </xf>
    <xf numFmtId="0" fontId="3" fillId="4" borderId="32" xfId="0" applyFont="1" applyFill="1" applyBorder="1" applyAlignment="1">
      <alignment horizontal="center" wrapText="1"/>
    </xf>
    <xf numFmtId="0" fontId="3" fillId="3" borderId="47" xfId="0" applyFont="1" applyFill="1" applyBorder="1" applyAlignment="1">
      <alignment horizontal="center"/>
    </xf>
    <xf numFmtId="0" fontId="3" fillId="3" borderId="48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3" fontId="4" fillId="2" borderId="28" xfId="0" applyNumberFormat="1" applyFont="1" applyFill="1" applyBorder="1" applyAlignment="1">
      <alignment horizontal="center"/>
    </xf>
    <xf numFmtId="0" fontId="9" fillId="0" borderId="0" xfId="1"/>
    <xf numFmtId="9" fontId="4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9" fontId="4" fillId="2" borderId="23" xfId="0" applyNumberFormat="1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/>
    </xf>
    <xf numFmtId="3" fontId="4" fillId="2" borderId="47" xfId="0" applyNumberFormat="1" applyFont="1" applyFill="1" applyBorder="1" applyAlignment="1">
      <alignment horizontal="center"/>
    </xf>
    <xf numFmtId="3" fontId="4" fillId="2" borderId="33" xfId="0" applyNumberFormat="1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10" fontId="4" fillId="2" borderId="47" xfId="0" applyNumberFormat="1" applyFont="1" applyFill="1" applyBorder="1" applyAlignment="1">
      <alignment horizontal="center"/>
    </xf>
    <xf numFmtId="3" fontId="4" fillId="2" borderId="48" xfId="0" applyNumberFormat="1" applyFont="1" applyFill="1" applyBorder="1" applyAlignment="1">
      <alignment horizontal="center"/>
    </xf>
    <xf numFmtId="0" fontId="0" fillId="4" borderId="51" xfId="0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/>
    </xf>
    <xf numFmtId="10" fontId="4" fillId="2" borderId="26" xfId="0" applyNumberFormat="1" applyFont="1" applyFill="1" applyBorder="1" applyAlignment="1">
      <alignment horizontal="center"/>
    </xf>
    <xf numFmtId="0" fontId="4" fillId="4" borderId="54" xfId="0" applyFont="1" applyFill="1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164" fontId="4" fillId="2" borderId="23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164" fontId="4" fillId="2" borderId="26" xfId="0" applyNumberFormat="1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3" fontId="4" fillId="2" borderId="18" xfId="0" applyNumberFormat="1" applyFont="1" applyFill="1" applyBorder="1" applyAlignment="1">
      <alignment horizontal="center"/>
    </xf>
    <xf numFmtId="10" fontId="4" fillId="2" borderId="15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0" fillId="4" borderId="36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9" fontId="4" fillId="2" borderId="9" xfId="0" applyNumberFormat="1" applyFont="1" applyFill="1" applyBorder="1" applyAlignment="1">
      <alignment horizontal="center"/>
    </xf>
    <xf numFmtId="3" fontId="4" fillId="2" borderId="41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9" fontId="4" fillId="2" borderId="26" xfId="0" applyNumberFormat="1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9" fontId="4" fillId="2" borderId="15" xfId="0" applyNumberFormat="1" applyFont="1" applyFill="1" applyBorder="1" applyAlignment="1">
      <alignment horizontal="center"/>
    </xf>
    <xf numFmtId="3" fontId="4" fillId="2" borderId="44" xfId="0" applyNumberFormat="1" applyFont="1" applyFill="1" applyBorder="1" applyAlignment="1">
      <alignment horizontal="center"/>
    </xf>
    <xf numFmtId="164" fontId="4" fillId="2" borderId="15" xfId="0" applyNumberFormat="1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 wrapText="1"/>
    </xf>
    <xf numFmtId="0" fontId="3" fillId="4" borderId="29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3" borderId="56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3" fontId="4" fillId="2" borderId="45" xfId="0" applyNumberFormat="1" applyFont="1" applyFill="1" applyBorder="1" applyAlignment="1">
      <alignment horizontal="center"/>
    </xf>
    <xf numFmtId="3" fontId="4" fillId="2" borderId="43" xfId="0" applyNumberFormat="1" applyFont="1" applyFill="1" applyBorder="1" applyAlignment="1">
      <alignment horizontal="center"/>
    </xf>
    <xf numFmtId="0" fontId="0" fillId="4" borderId="50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3" fontId="4" fillId="2" borderId="22" xfId="0" applyNumberFormat="1" applyFont="1" applyFill="1" applyBorder="1" applyAlignment="1">
      <alignment horizontal="center"/>
    </xf>
    <xf numFmtId="164" fontId="4" fillId="2" borderId="22" xfId="0" applyNumberFormat="1" applyFont="1" applyFill="1" applyBorder="1" applyAlignment="1">
      <alignment horizontal="center"/>
    </xf>
    <xf numFmtId="0" fontId="4" fillId="2" borderId="50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10" fontId="4" fillId="2" borderId="22" xfId="0" applyNumberFormat="1" applyFont="1" applyFill="1" applyBorder="1" applyAlignment="1">
      <alignment horizontal="center"/>
    </xf>
    <xf numFmtId="3" fontId="4" fillId="2" borderId="29" xfId="0" applyNumberFormat="1" applyFont="1" applyFill="1" applyBorder="1" applyAlignment="1">
      <alignment horizontal="center"/>
    </xf>
    <xf numFmtId="10" fontId="4" fillId="2" borderId="9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10" fontId="4" fillId="2" borderId="10" xfId="0" applyNumberFormat="1" applyFont="1" applyFill="1" applyBorder="1" applyAlignment="1">
      <alignment horizontal="center"/>
    </xf>
    <xf numFmtId="0" fontId="3" fillId="3" borderId="47" xfId="0" applyFont="1" applyFill="1" applyBorder="1" applyAlignment="1">
      <alignment horizont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10" fontId="4" fillId="2" borderId="5" xfId="0" applyNumberFormat="1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3" fontId="4" fillId="2" borderId="26" xfId="0" applyNumberFormat="1" applyFont="1" applyFill="1" applyBorder="1" applyAlignment="1">
      <alignment horizontal="center" vertical="center"/>
    </xf>
    <xf numFmtId="10" fontId="4" fillId="2" borderId="9" xfId="0" applyNumberFormat="1" applyFont="1" applyFill="1" applyBorder="1" applyAlignment="1">
      <alignment horizontal="center" vertical="center"/>
    </xf>
    <xf numFmtId="3" fontId="4" fillId="2" borderId="42" xfId="0" applyNumberFormat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3" fontId="4" fillId="2" borderId="23" xfId="0" applyNumberFormat="1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3" fontId="4" fillId="2" borderId="44" xfId="0" applyNumberFormat="1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/>
    </xf>
    <xf numFmtId="0" fontId="4" fillId="4" borderId="41" xfId="0" applyFont="1" applyFill="1" applyBorder="1" applyAlignment="1">
      <alignment horizontal="center"/>
    </xf>
    <xf numFmtId="0" fontId="0" fillId="4" borderId="17" xfId="0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wrapText="1"/>
    </xf>
    <xf numFmtId="0" fontId="4" fillId="4" borderId="44" xfId="0" applyFont="1" applyFill="1" applyBorder="1" applyAlignment="1">
      <alignment horizontal="center" wrapText="1"/>
    </xf>
    <xf numFmtId="0" fontId="0" fillId="4" borderId="30" xfId="0" applyFill="1" applyBorder="1" applyAlignment="1">
      <alignment horizontal="center" vertical="center"/>
    </xf>
    <xf numFmtId="0" fontId="0" fillId="4" borderId="39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/>
    </xf>
    <xf numFmtId="0" fontId="4" fillId="4" borderId="52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46" xfId="0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1" fillId="4" borderId="46" xfId="0" applyFont="1" applyFill="1" applyBorder="1" applyAlignment="1">
      <alignment horizontal="center" wrapText="1"/>
    </xf>
    <xf numFmtId="0" fontId="1" fillId="4" borderId="38" xfId="0" applyFont="1" applyFill="1" applyBorder="1" applyAlignment="1">
      <alignment horizontal="center" wrapText="1"/>
    </xf>
    <xf numFmtId="0" fontId="1" fillId="4" borderId="31" xfId="0" applyFont="1" applyFill="1" applyBorder="1" applyAlignment="1">
      <alignment horizontal="center" wrapText="1"/>
    </xf>
    <xf numFmtId="0" fontId="1" fillId="4" borderId="3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4" fillId="2" borderId="65" xfId="0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/>
    </xf>
    <xf numFmtId="0" fontId="4" fillId="4" borderId="54" xfId="0" applyFont="1" applyFill="1" applyBorder="1" applyAlignment="1">
      <alignment horizontal="center"/>
    </xf>
    <xf numFmtId="0" fontId="4" fillId="2" borderId="59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6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4" borderId="55" xfId="0" applyFill="1" applyBorder="1" applyAlignment="1">
      <alignment horizontal="center" vertical="center" wrapText="1"/>
    </xf>
    <xf numFmtId="0" fontId="0" fillId="4" borderId="36" xfId="0" applyFill="1" applyBorder="1" applyAlignment="1">
      <alignment horizontal="center" vertical="center" wrapText="1"/>
    </xf>
    <xf numFmtId="0" fontId="0" fillId="4" borderId="37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 wrapText="1"/>
    </xf>
    <xf numFmtId="0" fontId="4" fillId="4" borderId="57" xfId="0" applyFont="1" applyFill="1" applyBorder="1" applyAlignment="1">
      <alignment horizontal="center"/>
    </xf>
    <xf numFmtId="0" fontId="4" fillId="4" borderId="56" xfId="0" applyFont="1" applyFill="1" applyBorder="1" applyAlignment="1">
      <alignment horizontal="center"/>
    </xf>
    <xf numFmtId="0" fontId="4" fillId="4" borderId="45" xfId="0" applyFont="1" applyFill="1" applyBorder="1" applyAlignment="1">
      <alignment horizontal="center"/>
    </xf>
    <xf numFmtId="0" fontId="4" fillId="2" borderId="57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4" fillId="2" borderId="50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5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/>
    </xf>
    <xf numFmtId="0" fontId="4" fillId="4" borderId="62" xfId="0" applyFont="1" applyFill="1" applyBorder="1" applyAlignment="1">
      <alignment horizontal="center" vertical="center"/>
    </xf>
    <xf numFmtId="0" fontId="4" fillId="4" borderId="56" xfId="0" applyFont="1" applyFill="1" applyBorder="1" applyAlignment="1">
      <alignment horizontal="center" vertical="center"/>
    </xf>
    <xf numFmtId="0" fontId="4" fillId="4" borderId="63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4" borderId="44" xfId="0" applyFont="1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/>
    </xf>
    <xf numFmtId="0" fontId="4" fillId="4" borderId="27" xfId="0" applyFont="1" applyFill="1" applyBorder="1" applyAlignment="1">
      <alignment horizontal="center" wrapText="1"/>
    </xf>
    <xf numFmtId="0" fontId="4" fillId="4" borderId="45" xfId="0" applyFont="1" applyFill="1" applyBorder="1" applyAlignment="1">
      <alignment horizont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oble_vazquez@sanchez-velasco.com" TargetMode="External"/><Relationship Id="rId1" Type="http://schemas.openxmlformats.org/officeDocument/2006/relationships/hyperlink" Target="mailto:cecilia.flores@sanchez-velas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A0186-CE6F-465C-8E0D-D87EA1A3970B}">
  <dimension ref="B2:N84"/>
  <sheetViews>
    <sheetView showGridLines="0" tabSelected="1" zoomScaleNormal="100" workbookViewId="0"/>
  </sheetViews>
  <sheetFormatPr baseColWidth="10" defaultRowHeight="15" x14ac:dyDescent="0.25"/>
  <cols>
    <col min="1" max="1" width="1.7109375" customWidth="1"/>
    <col min="3" max="3" width="41.42578125" customWidth="1"/>
    <col min="4" max="4" width="21.140625" customWidth="1"/>
    <col min="6" max="6" width="18.28515625" customWidth="1"/>
    <col min="7" max="7" width="15.7109375" customWidth="1"/>
    <col min="8" max="8" width="20.42578125" customWidth="1"/>
    <col min="9" max="9" width="23.42578125" bestFit="1" customWidth="1"/>
    <col min="10" max="10" width="19.85546875" customWidth="1"/>
    <col min="12" max="13" width="15.7109375" customWidth="1"/>
    <col min="14" max="14" width="12.28515625" customWidth="1"/>
  </cols>
  <sheetData>
    <row r="2" spans="2:14" x14ac:dyDescent="0.25">
      <c r="B2" s="233" t="s">
        <v>73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</row>
    <row r="3" spans="2:14" x14ac:dyDescent="0.25"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</row>
    <row r="4" spans="2:14" ht="15.75" thickBot="1" x14ac:dyDescent="0.3"/>
    <row r="5" spans="2:14" ht="33" customHeight="1" thickBot="1" x14ac:dyDescent="0.45">
      <c r="B5" s="175" t="s">
        <v>0</v>
      </c>
      <c r="C5" s="176"/>
      <c r="D5" s="176"/>
      <c r="E5" s="176"/>
      <c r="F5" s="176"/>
      <c r="G5" s="176"/>
      <c r="H5" s="176"/>
      <c r="I5" s="177"/>
      <c r="J5" s="178" t="s">
        <v>74</v>
      </c>
      <c r="K5" s="179"/>
      <c r="L5" s="173" t="s">
        <v>65</v>
      </c>
      <c r="M5" s="174"/>
      <c r="N5" s="25" t="s">
        <v>16</v>
      </c>
    </row>
    <row r="6" spans="2:14" ht="51.75" customHeight="1" thickBot="1" x14ac:dyDescent="0.7">
      <c r="B6" s="95" t="s">
        <v>1</v>
      </c>
      <c r="C6" s="92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5" t="s">
        <v>8</v>
      </c>
      <c r="J6" s="87" t="s">
        <v>7</v>
      </c>
      <c r="K6" s="88" t="s">
        <v>9</v>
      </c>
      <c r="L6" s="116" t="s">
        <v>18</v>
      </c>
      <c r="M6" s="117" t="s">
        <v>9</v>
      </c>
      <c r="N6" s="22" t="s">
        <v>15</v>
      </c>
    </row>
    <row r="7" spans="2:14" ht="41.25" customHeight="1" thickBot="1" x14ac:dyDescent="0.7">
      <c r="B7" s="186">
        <v>26601</v>
      </c>
      <c r="C7" s="186" t="s">
        <v>25</v>
      </c>
      <c r="D7" s="89" t="s">
        <v>26</v>
      </c>
      <c r="E7" s="42" t="s">
        <v>17</v>
      </c>
      <c r="F7" s="43">
        <v>850000</v>
      </c>
      <c r="G7" s="42" t="s">
        <v>14</v>
      </c>
      <c r="H7" s="43">
        <v>1116468</v>
      </c>
      <c r="I7" s="47" t="s">
        <v>62</v>
      </c>
      <c r="J7" s="234">
        <v>14</v>
      </c>
      <c r="K7" s="234">
        <v>0</v>
      </c>
      <c r="L7" s="234">
        <v>50</v>
      </c>
      <c r="M7" s="234">
        <v>16</v>
      </c>
      <c r="N7" s="235">
        <v>1</v>
      </c>
    </row>
    <row r="8" spans="2:14" ht="27.75" customHeight="1" thickBot="1" x14ac:dyDescent="0.7">
      <c r="B8" s="131"/>
      <c r="C8" s="131"/>
      <c r="D8" s="89" t="s">
        <v>28</v>
      </c>
      <c r="E8" s="42" t="s">
        <v>29</v>
      </c>
      <c r="F8" s="43">
        <f>8021840*1.1</f>
        <v>8824024</v>
      </c>
      <c r="G8" s="46">
        <v>0.2994</v>
      </c>
      <c r="H8" s="43">
        <v>6006441</v>
      </c>
      <c r="I8" s="47">
        <f>F8-H8</f>
        <v>2817583</v>
      </c>
      <c r="J8" s="234"/>
      <c r="K8" s="234"/>
      <c r="L8" s="234"/>
      <c r="M8" s="234"/>
      <c r="N8" s="235"/>
    </row>
    <row r="9" spans="2:14" ht="27.75" customHeight="1" thickBot="1" x14ac:dyDescent="0.7">
      <c r="B9" s="187"/>
      <c r="C9" s="187"/>
      <c r="D9" s="109" t="s">
        <v>35</v>
      </c>
      <c r="E9" s="104" t="s">
        <v>29</v>
      </c>
      <c r="F9" s="105">
        <f>39119992*1.1</f>
        <v>43031991.200000003</v>
      </c>
      <c r="G9" s="110">
        <v>6.8699999999999997E-2</v>
      </c>
      <c r="H9" s="105">
        <v>22368243</v>
      </c>
      <c r="I9" s="111">
        <f>F9-H9</f>
        <v>20663748.200000003</v>
      </c>
      <c r="J9" s="234"/>
      <c r="K9" s="234"/>
      <c r="L9" s="234"/>
      <c r="M9" s="234"/>
      <c r="N9" s="235"/>
    </row>
    <row r="10" spans="2:14" ht="22.5" thickBot="1" x14ac:dyDescent="0.7">
      <c r="B10" s="222">
        <v>33096</v>
      </c>
      <c r="C10" s="186" t="s">
        <v>27</v>
      </c>
      <c r="D10" s="102" t="s">
        <v>28</v>
      </c>
      <c r="E10" s="104" t="s">
        <v>29</v>
      </c>
      <c r="F10" s="105">
        <f>8497720*1.1</f>
        <v>9347492</v>
      </c>
      <c r="G10" s="106">
        <v>8.0100000000000005E-2</v>
      </c>
      <c r="H10" s="105">
        <v>5278887</v>
      </c>
      <c r="I10" s="111">
        <f>F10-H10</f>
        <v>4068605</v>
      </c>
      <c r="J10" s="224">
        <v>0</v>
      </c>
      <c r="K10" s="224">
        <f>5-J10</f>
        <v>5</v>
      </c>
      <c r="L10" s="224" t="s">
        <v>14</v>
      </c>
      <c r="M10" s="224" t="s">
        <v>14</v>
      </c>
      <c r="N10" s="236">
        <v>0</v>
      </c>
    </row>
    <row r="11" spans="2:14" ht="22.5" thickBot="1" x14ac:dyDescent="0.7">
      <c r="B11" s="226"/>
      <c r="C11" s="187"/>
      <c r="D11" s="102" t="s">
        <v>31</v>
      </c>
      <c r="E11" s="104" t="s">
        <v>29</v>
      </c>
      <c r="F11" s="105">
        <v>18590641.465</v>
      </c>
      <c r="G11" s="106">
        <v>7.8600000000000003E-2</v>
      </c>
      <c r="H11" s="105">
        <v>10804484</v>
      </c>
      <c r="I11" s="111">
        <f>F11-H11</f>
        <v>7786157.4649999999</v>
      </c>
      <c r="J11" s="224"/>
      <c r="K11" s="224"/>
      <c r="L11" s="224"/>
      <c r="M11" s="224"/>
      <c r="N11" s="236"/>
    </row>
    <row r="12" spans="2:14" ht="44.25" thickBot="1" x14ac:dyDescent="0.7">
      <c r="B12" s="222">
        <v>72338</v>
      </c>
      <c r="C12" s="186" t="s">
        <v>30</v>
      </c>
      <c r="D12" s="89" t="s">
        <v>26</v>
      </c>
      <c r="E12" s="104" t="s">
        <v>17</v>
      </c>
      <c r="F12" s="105">
        <v>850000</v>
      </c>
      <c r="G12" s="106" t="s">
        <v>14</v>
      </c>
      <c r="H12" s="105">
        <v>1217208</v>
      </c>
      <c r="I12" s="111" t="s">
        <v>62</v>
      </c>
      <c r="J12" s="224">
        <v>29</v>
      </c>
      <c r="K12" s="224">
        <v>1</v>
      </c>
      <c r="L12" s="224"/>
      <c r="M12" s="224"/>
      <c r="N12" s="236">
        <v>1</v>
      </c>
    </row>
    <row r="13" spans="2:14" ht="22.5" thickBot="1" x14ac:dyDescent="0.7">
      <c r="B13" s="223"/>
      <c r="C13" s="131"/>
      <c r="D13" s="90" t="s">
        <v>28</v>
      </c>
      <c r="E13" s="11" t="s">
        <v>29</v>
      </c>
      <c r="F13" s="12">
        <f>8826197*1.1</f>
        <v>9708816.7000000011</v>
      </c>
      <c r="G13" s="58">
        <v>2.5999999999999999E-3</v>
      </c>
      <c r="H13" s="12">
        <v>5561626</v>
      </c>
      <c r="I13" s="13">
        <f>F13-H13</f>
        <v>4147190.7000000011</v>
      </c>
      <c r="J13" s="224"/>
      <c r="K13" s="224"/>
      <c r="L13" s="224"/>
      <c r="M13" s="224"/>
      <c r="N13" s="236"/>
    </row>
    <row r="14" spans="2:14" ht="22.5" thickBot="1" x14ac:dyDescent="0.7">
      <c r="B14" s="226"/>
      <c r="C14" s="187"/>
      <c r="D14" s="91" t="s">
        <v>31</v>
      </c>
      <c r="E14" s="1" t="s">
        <v>29</v>
      </c>
      <c r="F14" s="2">
        <f>36646794*1.1</f>
        <v>40311473.400000006</v>
      </c>
      <c r="G14" s="62">
        <v>0.252</v>
      </c>
      <c r="H14" s="2">
        <v>24538112</v>
      </c>
      <c r="I14" s="13">
        <f t="shared" ref="I14" si="0">F14-H14</f>
        <v>15773361.400000006</v>
      </c>
      <c r="J14" s="224"/>
      <c r="K14" s="224"/>
      <c r="L14" s="224"/>
      <c r="M14" s="224"/>
      <c r="N14" s="236"/>
    </row>
    <row r="15" spans="2:14" ht="21.75" x14ac:dyDescent="0.65">
      <c r="B15" s="131">
        <v>70158</v>
      </c>
      <c r="C15" s="133" t="s">
        <v>32</v>
      </c>
      <c r="D15" s="9" t="s">
        <v>28</v>
      </c>
      <c r="E15" s="9" t="s">
        <v>29</v>
      </c>
      <c r="F15" s="10">
        <f>6124124*1.1</f>
        <v>6736536.4000000004</v>
      </c>
      <c r="G15" s="61">
        <v>1.09E-2</v>
      </c>
      <c r="H15" s="10">
        <v>3688028</v>
      </c>
      <c r="I15" s="100">
        <f t="shared" ref="I15:I22" si="1">F15-H15</f>
        <v>3048508.4000000004</v>
      </c>
      <c r="J15" s="227">
        <v>1</v>
      </c>
      <c r="K15" s="230">
        <v>4</v>
      </c>
      <c r="L15" s="225">
        <v>16</v>
      </c>
      <c r="M15" s="196">
        <v>30</v>
      </c>
      <c r="N15" s="232">
        <v>0</v>
      </c>
    </row>
    <row r="16" spans="2:14" ht="21.75" x14ac:dyDescent="0.65">
      <c r="B16" s="131"/>
      <c r="C16" s="133"/>
      <c r="D16" s="1" t="s">
        <v>31</v>
      </c>
      <c r="E16" s="1" t="s">
        <v>29</v>
      </c>
      <c r="F16" s="2">
        <f>34611826*1.1</f>
        <v>38073008.600000001</v>
      </c>
      <c r="G16" s="62">
        <v>2.2800000000000001E-2</v>
      </c>
      <c r="H16" s="2">
        <v>20214120</v>
      </c>
      <c r="I16" s="73">
        <f t="shared" si="1"/>
        <v>17858888.600000001</v>
      </c>
      <c r="J16" s="228"/>
      <c r="K16" s="144"/>
      <c r="L16" s="225"/>
      <c r="M16" s="196"/>
      <c r="N16" s="232"/>
    </row>
    <row r="17" spans="2:14" ht="21.75" x14ac:dyDescent="0.65">
      <c r="B17" s="131"/>
      <c r="C17" s="133"/>
      <c r="D17" s="1" t="s">
        <v>38</v>
      </c>
      <c r="E17" s="1" t="s">
        <v>29</v>
      </c>
      <c r="F17" s="2">
        <f>599420*1.1</f>
        <v>659362</v>
      </c>
      <c r="G17" s="62">
        <v>0.23669999999999999</v>
      </c>
      <c r="H17" s="2">
        <v>333692</v>
      </c>
      <c r="I17" s="73">
        <f t="shared" si="1"/>
        <v>325670</v>
      </c>
      <c r="J17" s="228"/>
      <c r="K17" s="144"/>
      <c r="L17" s="225"/>
      <c r="M17" s="196"/>
      <c r="N17" s="232"/>
    </row>
    <row r="18" spans="2:14" ht="22.5" thickBot="1" x14ac:dyDescent="0.7">
      <c r="B18" s="187"/>
      <c r="C18" s="219"/>
      <c r="D18" s="19" t="s">
        <v>33</v>
      </c>
      <c r="E18" s="19" t="s">
        <v>29</v>
      </c>
      <c r="F18" s="20">
        <f>32480045*1.1</f>
        <v>35728049.5</v>
      </c>
      <c r="G18" s="59">
        <v>1.26E-2</v>
      </c>
      <c r="H18" s="20">
        <v>19035012</v>
      </c>
      <c r="I18" s="99">
        <f t="shared" si="1"/>
        <v>16693037.5</v>
      </c>
      <c r="J18" s="229"/>
      <c r="K18" s="231"/>
      <c r="L18" s="225"/>
      <c r="M18" s="196"/>
      <c r="N18" s="232"/>
    </row>
    <row r="19" spans="2:14" ht="21.75" x14ac:dyDescent="0.65">
      <c r="B19" s="222">
        <v>72653</v>
      </c>
      <c r="C19" s="220" t="s">
        <v>34</v>
      </c>
      <c r="D19" s="90" t="s">
        <v>28</v>
      </c>
      <c r="E19" s="11" t="s">
        <v>29</v>
      </c>
      <c r="F19" s="12">
        <f>4601960*1.1</f>
        <v>5062156</v>
      </c>
      <c r="G19" s="58">
        <v>-5.5999999999999999E-3</v>
      </c>
      <c r="H19" s="12">
        <v>2589890</v>
      </c>
      <c r="I19" s="13">
        <f t="shared" si="1"/>
        <v>2472266</v>
      </c>
      <c r="J19" s="134">
        <v>0</v>
      </c>
      <c r="K19" s="136">
        <f>5-J19</f>
        <v>5</v>
      </c>
      <c r="L19" s="184">
        <v>14</v>
      </c>
      <c r="M19" s="194">
        <v>36</v>
      </c>
      <c r="N19" s="146">
        <v>0</v>
      </c>
    </row>
    <row r="20" spans="2:14" ht="24" customHeight="1" x14ac:dyDescent="0.65">
      <c r="B20" s="223"/>
      <c r="C20" s="167"/>
      <c r="D20" s="91" t="s">
        <v>35</v>
      </c>
      <c r="E20" s="1" t="s">
        <v>29</v>
      </c>
      <c r="F20" s="2">
        <f>15041669*1.1</f>
        <v>16545835.900000002</v>
      </c>
      <c r="G20" s="62">
        <v>-5.3E-3</v>
      </c>
      <c r="H20" s="2">
        <v>8730170</v>
      </c>
      <c r="I20" s="3">
        <f t="shared" si="1"/>
        <v>7815665.9000000022</v>
      </c>
      <c r="J20" s="195"/>
      <c r="K20" s="196"/>
      <c r="L20" s="185"/>
      <c r="M20" s="144"/>
      <c r="N20" s="147"/>
    </row>
    <row r="21" spans="2:14" ht="24" customHeight="1" thickBot="1" x14ac:dyDescent="0.7">
      <c r="B21" s="223"/>
      <c r="C21" s="221"/>
      <c r="D21" s="120" t="s">
        <v>31</v>
      </c>
      <c r="E21" s="7" t="s">
        <v>29</v>
      </c>
      <c r="F21" s="8">
        <f>33162740*1.1</f>
        <v>36479014</v>
      </c>
      <c r="G21" s="86">
        <v>-4.82E-2</v>
      </c>
      <c r="H21" s="8">
        <v>21049085</v>
      </c>
      <c r="I21" s="63">
        <f t="shared" si="1"/>
        <v>15429929</v>
      </c>
      <c r="J21" s="135"/>
      <c r="K21" s="137"/>
      <c r="L21" s="185"/>
      <c r="M21" s="144"/>
      <c r="N21" s="152"/>
    </row>
    <row r="22" spans="2:14" ht="22.5" thickBot="1" x14ac:dyDescent="0.7">
      <c r="B22" s="118">
        <v>73063</v>
      </c>
      <c r="C22" s="94" t="s">
        <v>36</v>
      </c>
      <c r="D22" s="1" t="s">
        <v>28</v>
      </c>
      <c r="E22" s="1" t="s">
        <v>29</v>
      </c>
      <c r="F22" s="2">
        <f>3195139*1.1</f>
        <v>3514652.9000000004</v>
      </c>
      <c r="G22" s="62">
        <v>8.5900000000000004E-2</v>
      </c>
      <c r="H22" s="2">
        <v>2145492</v>
      </c>
      <c r="I22" s="2">
        <f t="shared" si="1"/>
        <v>1369160.9000000004</v>
      </c>
      <c r="J22" s="119">
        <v>5</v>
      </c>
      <c r="K22" s="51">
        <v>0</v>
      </c>
      <c r="L22" s="69">
        <v>1</v>
      </c>
      <c r="M22" s="69">
        <v>49</v>
      </c>
      <c r="N22" s="52">
        <v>0</v>
      </c>
    </row>
    <row r="23" spans="2:14" ht="21.75" x14ac:dyDescent="0.65">
      <c r="B23" s="189">
        <v>620206</v>
      </c>
      <c r="C23" s="191" t="s">
        <v>37</v>
      </c>
      <c r="D23" s="1" t="s">
        <v>38</v>
      </c>
      <c r="E23" s="1" t="s">
        <v>29</v>
      </c>
      <c r="F23" s="2">
        <v>500000</v>
      </c>
      <c r="G23" s="62">
        <v>0.17899999999999999</v>
      </c>
      <c r="H23" s="2">
        <v>306154.15000000002</v>
      </c>
      <c r="I23" s="2">
        <f t="shared" ref="I23:I28" si="2">F23-H23</f>
        <v>193845.84999999998</v>
      </c>
      <c r="J23" s="199">
        <v>8</v>
      </c>
      <c r="K23" s="136">
        <v>0</v>
      </c>
      <c r="L23" s="185" t="s">
        <v>14</v>
      </c>
      <c r="M23" s="196" t="s">
        <v>14</v>
      </c>
      <c r="N23" s="155">
        <v>0</v>
      </c>
    </row>
    <row r="24" spans="2:14" ht="21.75" x14ac:dyDescent="0.65">
      <c r="B24" s="197"/>
      <c r="C24" s="192"/>
      <c r="D24" s="1" t="s">
        <v>35</v>
      </c>
      <c r="E24" s="1" t="s">
        <v>29</v>
      </c>
      <c r="F24" s="2">
        <v>25181795.010000002</v>
      </c>
      <c r="G24" s="62">
        <v>-0.1497</v>
      </c>
      <c r="H24" s="2">
        <v>10899828.369999999</v>
      </c>
      <c r="I24" s="2">
        <f t="shared" si="2"/>
        <v>14281966.640000002</v>
      </c>
      <c r="J24" s="185"/>
      <c r="K24" s="196"/>
      <c r="L24" s="185"/>
      <c r="M24" s="196"/>
      <c r="N24" s="156"/>
    </row>
    <row r="25" spans="2:14" ht="24.75" customHeight="1" thickBot="1" x14ac:dyDescent="0.7">
      <c r="B25" s="198"/>
      <c r="C25" s="193"/>
      <c r="D25" s="21" t="s">
        <v>28</v>
      </c>
      <c r="E25" s="14" t="s">
        <v>29</v>
      </c>
      <c r="F25" s="15">
        <v>2500000</v>
      </c>
      <c r="G25" s="60">
        <v>2.75E-2</v>
      </c>
      <c r="H25" s="15">
        <v>1224523</v>
      </c>
      <c r="I25" s="2">
        <f t="shared" si="2"/>
        <v>1275477</v>
      </c>
      <c r="J25" s="190"/>
      <c r="K25" s="137"/>
      <c r="L25" s="190"/>
      <c r="M25" s="137"/>
      <c r="N25" s="157"/>
    </row>
    <row r="26" spans="2:14" ht="21.75" x14ac:dyDescent="0.65">
      <c r="B26" s="131">
        <v>71763</v>
      </c>
      <c r="C26" s="191" t="s">
        <v>39</v>
      </c>
      <c r="D26" s="9" t="s">
        <v>28</v>
      </c>
      <c r="E26" s="9" t="s">
        <v>29</v>
      </c>
      <c r="F26" s="10">
        <v>2500000</v>
      </c>
      <c r="G26" s="61">
        <v>2.8E-3</v>
      </c>
      <c r="H26" s="10">
        <v>1374265</v>
      </c>
      <c r="I26" s="3">
        <f t="shared" si="2"/>
        <v>1125735</v>
      </c>
      <c r="J26" s="184">
        <v>2</v>
      </c>
      <c r="K26" s="194">
        <v>3</v>
      </c>
      <c r="L26" s="134">
        <v>9</v>
      </c>
      <c r="M26" s="136">
        <f>50-L26</f>
        <v>41</v>
      </c>
      <c r="N26" s="155">
        <v>0</v>
      </c>
    </row>
    <row r="27" spans="2:14" ht="21.75" x14ac:dyDescent="0.65">
      <c r="B27" s="131"/>
      <c r="C27" s="192"/>
      <c r="D27" s="19" t="s">
        <v>35</v>
      </c>
      <c r="E27" s="19" t="s">
        <v>29</v>
      </c>
      <c r="F27" s="20">
        <v>14564699.640000001</v>
      </c>
      <c r="G27" s="59">
        <v>5.6599999999999998E-2</v>
      </c>
      <c r="H27" s="20">
        <v>8734181.5500000007</v>
      </c>
      <c r="I27" s="63">
        <f t="shared" si="2"/>
        <v>5830518.0899999999</v>
      </c>
      <c r="J27" s="185"/>
      <c r="K27" s="144"/>
      <c r="L27" s="195"/>
      <c r="M27" s="196"/>
      <c r="N27" s="156"/>
    </row>
    <row r="28" spans="2:14" ht="22.5" thickBot="1" x14ac:dyDescent="0.7">
      <c r="B28" s="131"/>
      <c r="C28" s="193"/>
      <c r="D28" s="38" t="s">
        <v>31</v>
      </c>
      <c r="E28" s="7" t="s">
        <v>29</v>
      </c>
      <c r="F28" s="8">
        <v>20732791.949999999</v>
      </c>
      <c r="G28" s="64">
        <v>9.9299999999999999E-2</v>
      </c>
      <c r="H28" s="8">
        <v>11010909.380000001</v>
      </c>
      <c r="I28" s="63">
        <f t="shared" si="2"/>
        <v>9721882.5699999984</v>
      </c>
      <c r="J28" s="185"/>
      <c r="K28" s="144"/>
      <c r="L28" s="195"/>
      <c r="M28" s="196"/>
      <c r="N28" s="156"/>
    </row>
    <row r="29" spans="2:14" ht="33.75" thickBot="1" x14ac:dyDescent="0.7">
      <c r="B29" s="186">
        <v>505183</v>
      </c>
      <c r="C29" s="218" t="s">
        <v>40</v>
      </c>
      <c r="D29" s="39" t="s">
        <v>26</v>
      </c>
      <c r="E29" s="11" t="s">
        <v>29</v>
      </c>
      <c r="F29" s="12">
        <v>850000</v>
      </c>
      <c r="G29" s="40" t="s">
        <v>14</v>
      </c>
      <c r="H29" s="12">
        <v>593832</v>
      </c>
      <c r="I29" s="13">
        <f t="shared" ref="I29:I39" si="3">F29-H29</f>
        <v>256168</v>
      </c>
      <c r="J29" s="134">
        <v>7</v>
      </c>
      <c r="K29" s="136">
        <v>0</v>
      </c>
      <c r="L29" s="134">
        <v>20</v>
      </c>
      <c r="M29" s="134">
        <f>50-L29</f>
        <v>30</v>
      </c>
      <c r="N29" s="208">
        <v>0</v>
      </c>
    </row>
    <row r="30" spans="2:14" ht="21.75" x14ac:dyDescent="0.65">
      <c r="B30" s="131"/>
      <c r="C30" s="133"/>
      <c r="D30" s="39" t="s">
        <v>35</v>
      </c>
      <c r="E30" s="11" t="s">
        <v>29</v>
      </c>
      <c r="F30" s="12">
        <f>17528590*1.1</f>
        <v>19281449</v>
      </c>
      <c r="G30" s="40">
        <v>0.1216</v>
      </c>
      <c r="H30" s="12">
        <v>11314123</v>
      </c>
      <c r="I30" s="13">
        <f t="shared" si="3"/>
        <v>7967326</v>
      </c>
      <c r="J30" s="195"/>
      <c r="K30" s="196"/>
      <c r="L30" s="195"/>
      <c r="M30" s="195"/>
      <c r="N30" s="209"/>
    </row>
    <row r="31" spans="2:14" ht="21.75" x14ac:dyDescent="0.65">
      <c r="B31" s="131"/>
      <c r="C31" s="133"/>
      <c r="D31" s="37" t="s">
        <v>28</v>
      </c>
      <c r="E31" s="19" t="s">
        <v>29</v>
      </c>
      <c r="F31" s="20">
        <v>2500000</v>
      </c>
      <c r="G31" s="36">
        <v>0.78939999999999999</v>
      </c>
      <c r="H31" s="20">
        <v>1193909</v>
      </c>
      <c r="I31" s="34">
        <f t="shared" si="3"/>
        <v>1306091</v>
      </c>
      <c r="J31" s="195"/>
      <c r="K31" s="196"/>
      <c r="L31" s="195"/>
      <c r="M31" s="195"/>
      <c r="N31" s="210"/>
    </row>
    <row r="32" spans="2:14" ht="22.5" thickBot="1" x14ac:dyDescent="0.7">
      <c r="B32" s="187"/>
      <c r="C32" s="219"/>
      <c r="D32" s="14" t="s">
        <v>31</v>
      </c>
      <c r="E32" s="14" t="s">
        <v>29</v>
      </c>
      <c r="F32" s="15">
        <f>19180350*1.1</f>
        <v>21098385</v>
      </c>
      <c r="G32" s="50">
        <v>0.10780000000000001</v>
      </c>
      <c r="H32" s="15">
        <v>12704899</v>
      </c>
      <c r="I32" s="16">
        <f t="shared" si="3"/>
        <v>8393486</v>
      </c>
      <c r="J32" s="135"/>
      <c r="K32" s="137"/>
      <c r="L32" s="135"/>
      <c r="M32" s="135"/>
      <c r="N32" s="211"/>
    </row>
    <row r="33" spans="2:14" ht="22.5" thickBot="1" x14ac:dyDescent="0.7">
      <c r="B33" s="96">
        <v>75039</v>
      </c>
      <c r="C33" s="93" t="s">
        <v>56</v>
      </c>
      <c r="D33" s="42" t="s">
        <v>28</v>
      </c>
      <c r="E33" s="42" t="s">
        <v>29</v>
      </c>
      <c r="F33" s="43">
        <f>3321067*1.1</f>
        <v>3653173.7</v>
      </c>
      <c r="G33" s="46">
        <v>0.1053</v>
      </c>
      <c r="H33" s="43">
        <v>1864024</v>
      </c>
      <c r="I33" s="44">
        <f t="shared" si="3"/>
        <v>1789149.7000000002</v>
      </c>
      <c r="J33" s="17">
        <v>0</v>
      </c>
      <c r="K33" s="26">
        <v>5</v>
      </c>
      <c r="L33" s="17">
        <v>0</v>
      </c>
      <c r="M33" s="26">
        <v>50</v>
      </c>
      <c r="N33" s="101">
        <v>0</v>
      </c>
    </row>
    <row r="34" spans="2:14" ht="22.5" thickBot="1" x14ac:dyDescent="0.7">
      <c r="B34" s="130">
        <v>505267</v>
      </c>
      <c r="C34" s="132" t="s">
        <v>48</v>
      </c>
      <c r="D34" s="11" t="s">
        <v>35</v>
      </c>
      <c r="E34" s="11" t="s">
        <v>29</v>
      </c>
      <c r="F34" s="12">
        <f>19080436*1.1</f>
        <v>20988479.600000001</v>
      </c>
      <c r="G34" s="40">
        <v>4.8599999999999997E-2</v>
      </c>
      <c r="H34" s="12">
        <v>13448117</v>
      </c>
      <c r="I34" s="49">
        <f t="shared" si="3"/>
        <v>7540362.6000000015</v>
      </c>
      <c r="J34" s="165">
        <v>0</v>
      </c>
      <c r="K34" s="214">
        <v>5</v>
      </c>
      <c r="L34" s="215">
        <v>14</v>
      </c>
      <c r="M34" s="161">
        <f>50-L34</f>
        <v>36</v>
      </c>
      <c r="N34" s="146">
        <v>0</v>
      </c>
    </row>
    <row r="35" spans="2:14" ht="22.5" thickBot="1" x14ac:dyDescent="0.7">
      <c r="B35" s="182"/>
      <c r="C35" s="183"/>
      <c r="D35" s="7" t="s">
        <v>31</v>
      </c>
      <c r="E35" s="7" t="s">
        <v>29</v>
      </c>
      <c r="F35" s="8">
        <f>35016046*1.1</f>
        <v>38517650.600000001</v>
      </c>
      <c r="G35" s="84">
        <v>-4.3400000000000001E-2</v>
      </c>
      <c r="H35" s="8">
        <v>17793979</v>
      </c>
      <c r="I35" s="49">
        <f t="shared" si="3"/>
        <v>20723671.600000001</v>
      </c>
      <c r="J35" s="213"/>
      <c r="K35" s="212"/>
      <c r="L35" s="216"/>
      <c r="M35" s="217"/>
      <c r="N35" s="152"/>
    </row>
    <row r="36" spans="2:14" ht="43.5" x14ac:dyDescent="0.65">
      <c r="B36" s="130">
        <v>623467</v>
      </c>
      <c r="C36" s="132" t="s">
        <v>55</v>
      </c>
      <c r="D36" s="54" t="s">
        <v>26</v>
      </c>
      <c r="E36" s="11" t="s">
        <v>29</v>
      </c>
      <c r="F36" s="12">
        <v>850000</v>
      </c>
      <c r="G36" s="40" t="s">
        <v>14</v>
      </c>
      <c r="H36" s="12">
        <v>441688</v>
      </c>
      <c r="I36" s="49">
        <f t="shared" si="3"/>
        <v>408312</v>
      </c>
      <c r="J36" s="163">
        <v>1</v>
      </c>
      <c r="K36" s="201">
        <v>5</v>
      </c>
      <c r="L36" s="224">
        <v>22</v>
      </c>
      <c r="M36" s="224">
        <f>50-L36</f>
        <v>28</v>
      </c>
      <c r="N36" s="155">
        <v>0</v>
      </c>
    </row>
    <row r="37" spans="2:14" ht="22.5" thickBot="1" x14ac:dyDescent="0.7">
      <c r="B37" s="182"/>
      <c r="C37" s="183"/>
      <c r="D37" s="7" t="s">
        <v>35</v>
      </c>
      <c r="E37" s="7" t="s">
        <v>29</v>
      </c>
      <c r="F37" s="8">
        <f>13028219*1.1</f>
        <v>14331040.9</v>
      </c>
      <c r="G37" s="86">
        <v>0.1928</v>
      </c>
      <c r="H37" s="8">
        <v>8698603</v>
      </c>
      <c r="I37" s="85">
        <f t="shared" si="3"/>
        <v>5632437.9000000004</v>
      </c>
      <c r="J37" s="164"/>
      <c r="K37" s="202"/>
      <c r="L37" s="224"/>
      <c r="M37" s="224"/>
      <c r="N37" s="157"/>
    </row>
    <row r="38" spans="2:14" ht="22.5" thickBot="1" x14ac:dyDescent="0.7">
      <c r="B38" s="130">
        <v>639422</v>
      </c>
      <c r="C38" s="132" t="s">
        <v>59</v>
      </c>
      <c r="D38" s="11" t="s">
        <v>28</v>
      </c>
      <c r="E38" s="11" t="s">
        <v>29</v>
      </c>
      <c r="F38" s="12">
        <f>7000940*1.1</f>
        <v>7701034.0000000009</v>
      </c>
      <c r="G38" s="40">
        <v>5.2400000000000002E-2</v>
      </c>
      <c r="H38" s="12">
        <v>4300540</v>
      </c>
      <c r="I38" s="49">
        <f t="shared" si="3"/>
        <v>3400494.0000000009</v>
      </c>
      <c r="J38" s="184">
        <v>0</v>
      </c>
      <c r="K38" s="194">
        <v>5</v>
      </c>
      <c r="L38" s="185">
        <v>10</v>
      </c>
      <c r="M38" s="144">
        <f>50-L38</f>
        <v>40</v>
      </c>
      <c r="N38" s="146">
        <v>0</v>
      </c>
    </row>
    <row r="39" spans="2:14" ht="22.5" thickBot="1" x14ac:dyDescent="0.7">
      <c r="B39" s="206"/>
      <c r="C39" s="207"/>
      <c r="D39" s="1" t="s">
        <v>38</v>
      </c>
      <c r="E39" s="1" t="s">
        <v>29</v>
      </c>
      <c r="F39" s="2">
        <f>733983*1.1</f>
        <v>807381.3</v>
      </c>
      <c r="G39" s="72">
        <v>0.1356</v>
      </c>
      <c r="H39" s="2">
        <v>276719</v>
      </c>
      <c r="I39" s="49">
        <f t="shared" si="3"/>
        <v>530662.30000000005</v>
      </c>
      <c r="J39" s="185"/>
      <c r="K39" s="144"/>
      <c r="L39" s="185"/>
      <c r="M39" s="144"/>
      <c r="N39" s="147"/>
    </row>
    <row r="40" spans="2:14" ht="22.5" thickBot="1" x14ac:dyDescent="0.7">
      <c r="B40" s="206"/>
      <c r="C40" s="207"/>
      <c r="D40" s="1" t="s">
        <v>35</v>
      </c>
      <c r="E40" s="1" t="s">
        <v>29</v>
      </c>
      <c r="F40" s="2">
        <f>17804285*1.1</f>
        <v>19584713.5</v>
      </c>
      <c r="G40" s="72">
        <v>0.25790000000000002</v>
      </c>
      <c r="H40" s="2">
        <v>12140272</v>
      </c>
      <c r="I40" s="49">
        <f t="shared" ref="I40:I41" si="4">F40-H40</f>
        <v>7444441.5</v>
      </c>
      <c r="J40" s="185"/>
      <c r="K40" s="144"/>
      <c r="L40" s="185"/>
      <c r="M40" s="144"/>
      <c r="N40" s="147"/>
    </row>
    <row r="41" spans="2:14" ht="22.5" thickBot="1" x14ac:dyDescent="0.7">
      <c r="B41" s="182"/>
      <c r="C41" s="183"/>
      <c r="D41" s="14" t="s">
        <v>31</v>
      </c>
      <c r="E41" s="14" t="s">
        <v>29</v>
      </c>
      <c r="F41" s="15">
        <f>20644425*1.1</f>
        <v>22708867.5</v>
      </c>
      <c r="G41" s="81">
        <v>8.0799999999999997E-2</v>
      </c>
      <c r="H41" s="15">
        <v>12959619</v>
      </c>
      <c r="I41" s="49">
        <f t="shared" si="4"/>
        <v>9749248.5</v>
      </c>
      <c r="J41" s="185"/>
      <c r="K41" s="144"/>
      <c r="L41" s="190"/>
      <c r="M41" s="145"/>
      <c r="N41" s="147"/>
    </row>
    <row r="42" spans="2:14" ht="44.25" thickBot="1" x14ac:dyDescent="0.7">
      <c r="B42" s="200">
        <v>627552</v>
      </c>
      <c r="C42" s="200" t="s">
        <v>57</v>
      </c>
      <c r="D42" s="54" t="s">
        <v>26</v>
      </c>
      <c r="E42" s="11" t="s">
        <v>29</v>
      </c>
      <c r="F42" s="12">
        <v>850000</v>
      </c>
      <c r="G42" s="40" t="s">
        <v>14</v>
      </c>
      <c r="H42" s="12">
        <v>321895</v>
      </c>
      <c r="I42" s="13">
        <f>F42-H42</f>
        <v>528105</v>
      </c>
      <c r="J42" s="234">
        <v>2</v>
      </c>
      <c r="K42" s="234">
        <v>3</v>
      </c>
      <c r="L42" s="234">
        <v>15</v>
      </c>
      <c r="M42" s="234">
        <f>50-L42</f>
        <v>35</v>
      </c>
      <c r="N42" s="146">
        <v>0</v>
      </c>
    </row>
    <row r="43" spans="2:14" ht="21.75" x14ac:dyDescent="0.65">
      <c r="B43" s="200"/>
      <c r="C43" s="200"/>
      <c r="D43" s="104" t="s">
        <v>28</v>
      </c>
      <c r="E43" s="104" t="s">
        <v>29</v>
      </c>
      <c r="F43" s="105">
        <f>5405367*1.1</f>
        <v>5945903.7000000002</v>
      </c>
      <c r="G43" s="84">
        <v>0.46850000000000003</v>
      </c>
      <c r="H43" s="8">
        <v>4933566</v>
      </c>
      <c r="I43" s="63">
        <f>F43-H43</f>
        <v>1012337.7000000002</v>
      </c>
      <c r="J43" s="234"/>
      <c r="K43" s="234"/>
      <c r="L43" s="234"/>
      <c r="M43" s="234"/>
      <c r="N43" s="147"/>
    </row>
    <row r="44" spans="2:14" ht="20.45" customHeight="1" thickBot="1" x14ac:dyDescent="0.7">
      <c r="B44" s="200"/>
      <c r="C44" s="200"/>
      <c r="D44" s="1" t="s">
        <v>35</v>
      </c>
      <c r="E44" s="1" t="s">
        <v>29</v>
      </c>
      <c r="F44" s="2">
        <v>10000000</v>
      </c>
      <c r="G44" s="72">
        <v>0.36299999999999999</v>
      </c>
      <c r="H44" s="2">
        <v>7146578</v>
      </c>
      <c r="I44" s="3">
        <f>F44-H44</f>
        <v>2853422</v>
      </c>
      <c r="J44" s="234"/>
      <c r="K44" s="234"/>
      <c r="L44" s="234"/>
      <c r="M44" s="234"/>
      <c r="N44" s="152"/>
    </row>
    <row r="45" spans="2:14" ht="41.45" customHeight="1" thickBot="1" x14ac:dyDescent="0.45">
      <c r="B45" s="168" t="s">
        <v>11</v>
      </c>
      <c r="C45" s="169"/>
      <c r="D45" s="169"/>
      <c r="E45" s="169"/>
      <c r="F45" s="169"/>
      <c r="G45" s="169"/>
      <c r="H45" s="169"/>
      <c r="I45" s="170"/>
      <c r="J45" s="171" t="s">
        <v>67</v>
      </c>
      <c r="K45" s="172"/>
      <c r="L45" s="173" t="s">
        <v>65</v>
      </c>
      <c r="M45" s="174"/>
      <c r="N45" s="18" t="s">
        <v>16</v>
      </c>
    </row>
    <row r="46" spans="2:14" ht="44.25" thickBot="1" x14ac:dyDescent="0.7">
      <c r="B46" s="98" t="s">
        <v>1</v>
      </c>
      <c r="C46" s="97" t="s">
        <v>2</v>
      </c>
      <c r="D46" s="28" t="s">
        <v>3</v>
      </c>
      <c r="E46" s="28" t="s">
        <v>4</v>
      </c>
      <c r="F46" s="28" t="s">
        <v>5</v>
      </c>
      <c r="G46" s="28" t="s">
        <v>6</v>
      </c>
      <c r="H46" s="28" t="s">
        <v>7</v>
      </c>
      <c r="I46" s="29" t="s">
        <v>8</v>
      </c>
      <c r="J46" s="27" t="s">
        <v>7</v>
      </c>
      <c r="K46" s="23" t="s">
        <v>9</v>
      </c>
      <c r="L46" s="31" t="s">
        <v>18</v>
      </c>
      <c r="M46" s="23" t="s">
        <v>9</v>
      </c>
      <c r="N46" s="30" t="s">
        <v>15</v>
      </c>
    </row>
    <row r="47" spans="2:14" ht="21.75" x14ac:dyDescent="0.65">
      <c r="B47" s="1">
        <v>638501</v>
      </c>
      <c r="C47" s="1" t="s">
        <v>42</v>
      </c>
      <c r="D47" s="1" t="s">
        <v>10</v>
      </c>
      <c r="E47" s="1" t="s">
        <v>29</v>
      </c>
      <c r="F47" s="2">
        <v>650000</v>
      </c>
      <c r="G47" s="112" t="s">
        <v>14</v>
      </c>
      <c r="H47" s="2">
        <v>77870</v>
      </c>
      <c r="I47" s="3">
        <f>F47-H47</f>
        <v>572130</v>
      </c>
      <c r="J47" s="66">
        <v>0</v>
      </c>
      <c r="K47" s="67">
        <v>5</v>
      </c>
      <c r="L47" s="69">
        <v>5</v>
      </c>
      <c r="M47" s="69">
        <v>15</v>
      </c>
      <c r="N47" s="71">
        <v>0</v>
      </c>
    </row>
    <row r="48" spans="2:14" ht="21.75" x14ac:dyDescent="0.65">
      <c r="B48" s="1">
        <v>607905</v>
      </c>
      <c r="C48" s="1" t="s">
        <v>43</v>
      </c>
      <c r="D48" s="1" t="s">
        <v>31</v>
      </c>
      <c r="E48" s="1" t="s">
        <v>29</v>
      </c>
      <c r="F48" s="2">
        <v>8500000</v>
      </c>
      <c r="G48" s="112">
        <v>0.1628</v>
      </c>
      <c r="H48" s="2">
        <v>11529021</v>
      </c>
      <c r="I48" s="3">
        <v>0</v>
      </c>
      <c r="J48" s="66">
        <v>0</v>
      </c>
      <c r="K48" s="67">
        <v>5</v>
      </c>
      <c r="L48" s="69" t="s">
        <v>14</v>
      </c>
      <c r="M48" s="69" t="s">
        <v>14</v>
      </c>
      <c r="N48" s="70">
        <v>0</v>
      </c>
    </row>
    <row r="49" spans="2:14" ht="21.75" x14ac:dyDescent="0.65">
      <c r="B49" s="1">
        <v>71629</v>
      </c>
      <c r="C49" s="1" t="s">
        <v>44</v>
      </c>
      <c r="D49" s="1" t="s">
        <v>28</v>
      </c>
      <c r="E49" s="1" t="s">
        <v>29</v>
      </c>
      <c r="F49" s="2">
        <v>1800000</v>
      </c>
      <c r="G49" s="112">
        <v>1.7899999999999999E-2</v>
      </c>
      <c r="H49" s="2">
        <v>876511</v>
      </c>
      <c r="I49" s="3">
        <f>F49-H49</f>
        <v>923489</v>
      </c>
      <c r="J49" s="66">
        <v>0</v>
      </c>
      <c r="K49" s="67">
        <v>5</v>
      </c>
      <c r="L49" s="69" t="s">
        <v>14</v>
      </c>
      <c r="M49" s="69" t="s">
        <v>14</v>
      </c>
      <c r="N49" s="70">
        <v>0</v>
      </c>
    </row>
    <row r="50" spans="2:14" ht="21.75" x14ac:dyDescent="0.65">
      <c r="B50" s="148">
        <v>640670</v>
      </c>
      <c r="C50" s="148" t="s">
        <v>45</v>
      </c>
      <c r="D50" s="1" t="s">
        <v>10</v>
      </c>
      <c r="E50" s="1" t="s">
        <v>29</v>
      </c>
      <c r="F50" s="2">
        <v>650000</v>
      </c>
      <c r="G50" s="112" t="s">
        <v>14</v>
      </c>
      <c r="H50" s="2">
        <v>80391</v>
      </c>
      <c r="I50" s="3">
        <f>F50-H50</f>
        <v>569609</v>
      </c>
      <c r="J50" s="180">
        <v>1</v>
      </c>
      <c r="K50" s="138">
        <v>4</v>
      </c>
      <c r="L50" s="138">
        <v>4</v>
      </c>
      <c r="M50" s="138">
        <v>16</v>
      </c>
      <c r="N50" s="140">
        <v>0</v>
      </c>
    </row>
    <row r="51" spans="2:14" ht="21.75" x14ac:dyDescent="0.65">
      <c r="B51" s="149"/>
      <c r="C51" s="149"/>
      <c r="D51" s="1" t="s">
        <v>28</v>
      </c>
      <c r="E51" s="1" t="s">
        <v>29</v>
      </c>
      <c r="F51" s="2">
        <v>1800000</v>
      </c>
      <c r="G51" s="112">
        <v>4.9700000000000001E-2</v>
      </c>
      <c r="H51" s="2">
        <v>570090</v>
      </c>
      <c r="I51" s="3">
        <f>F51-H51</f>
        <v>1229910</v>
      </c>
      <c r="J51" s="181"/>
      <c r="K51" s="139"/>
      <c r="L51" s="139"/>
      <c r="M51" s="139"/>
      <c r="N51" s="141"/>
    </row>
    <row r="52" spans="2:14" ht="21.75" x14ac:dyDescent="0.65">
      <c r="B52" s="1">
        <v>621502</v>
      </c>
      <c r="C52" s="1" t="s">
        <v>46</v>
      </c>
      <c r="D52" s="1" t="s">
        <v>28</v>
      </c>
      <c r="E52" s="1" t="s">
        <v>29</v>
      </c>
      <c r="F52" s="2">
        <v>1800000</v>
      </c>
      <c r="G52" s="112">
        <v>-8.6499999999999994E-2</v>
      </c>
      <c r="H52" s="2">
        <v>546987</v>
      </c>
      <c r="I52" s="3">
        <f>F52-H52</f>
        <v>1253013</v>
      </c>
      <c r="J52" s="66">
        <v>0</v>
      </c>
      <c r="K52" s="67">
        <v>5</v>
      </c>
      <c r="L52" s="69" t="s">
        <v>14</v>
      </c>
      <c r="M52" s="69" t="s">
        <v>14</v>
      </c>
      <c r="N52" s="70">
        <v>0</v>
      </c>
    </row>
    <row r="53" spans="2:14" ht="21.75" x14ac:dyDescent="0.65">
      <c r="B53" s="148">
        <v>72260</v>
      </c>
      <c r="C53" s="148" t="s">
        <v>47</v>
      </c>
      <c r="D53" s="1" t="s">
        <v>10</v>
      </c>
      <c r="E53" s="1" t="s">
        <v>29</v>
      </c>
      <c r="F53" s="2">
        <v>650000</v>
      </c>
      <c r="G53" s="112" t="s">
        <v>14</v>
      </c>
      <c r="H53" s="2">
        <v>67397</v>
      </c>
      <c r="I53" s="3">
        <f t="shared" ref="I53:I55" si="5">F53-H53</f>
        <v>582603</v>
      </c>
      <c r="J53" s="180">
        <v>0</v>
      </c>
      <c r="K53" s="138">
        <v>5</v>
      </c>
      <c r="L53" s="138">
        <v>5</v>
      </c>
      <c r="M53" s="138">
        <v>15</v>
      </c>
      <c r="N53" s="140">
        <v>0</v>
      </c>
    </row>
    <row r="54" spans="2:14" ht="21.75" x14ac:dyDescent="0.65">
      <c r="B54" s="149"/>
      <c r="C54" s="149"/>
      <c r="D54" s="1" t="s">
        <v>28</v>
      </c>
      <c r="E54" s="1" t="s">
        <v>29</v>
      </c>
      <c r="F54" s="2">
        <v>1800000</v>
      </c>
      <c r="G54" s="112">
        <v>0.13900000000000001</v>
      </c>
      <c r="H54" s="2">
        <v>911787</v>
      </c>
      <c r="I54" s="3">
        <f t="shared" ref="I54" si="6">F54-H54</f>
        <v>888213</v>
      </c>
      <c r="J54" s="181"/>
      <c r="K54" s="139"/>
      <c r="L54" s="139"/>
      <c r="M54" s="139"/>
      <c r="N54" s="141"/>
    </row>
    <row r="55" spans="2:14" ht="21.75" x14ac:dyDescent="0.65">
      <c r="B55" s="1">
        <v>72911</v>
      </c>
      <c r="C55" s="1" t="s">
        <v>64</v>
      </c>
      <c r="D55" s="1" t="s">
        <v>28</v>
      </c>
      <c r="E55" s="1" t="s">
        <v>29</v>
      </c>
      <c r="F55" s="2">
        <v>1800000</v>
      </c>
      <c r="G55" s="112">
        <v>-1.2999999999999999E-2</v>
      </c>
      <c r="H55" s="2">
        <v>579535</v>
      </c>
      <c r="I55" s="3">
        <f t="shared" si="5"/>
        <v>1220465</v>
      </c>
      <c r="J55" s="66">
        <v>0</v>
      </c>
      <c r="K55" s="67">
        <v>5</v>
      </c>
      <c r="L55" s="69" t="s">
        <v>14</v>
      </c>
      <c r="M55" s="69" t="s">
        <v>14</v>
      </c>
      <c r="N55" s="68">
        <v>0</v>
      </c>
    </row>
    <row r="56" spans="2:14" ht="22.5" thickBot="1" x14ac:dyDescent="0.7">
      <c r="B56" s="1">
        <v>505253</v>
      </c>
      <c r="C56" s="65" t="s">
        <v>66</v>
      </c>
      <c r="D56" s="1" t="s">
        <v>31</v>
      </c>
      <c r="E56" s="1" t="s">
        <v>29</v>
      </c>
      <c r="F56" s="2">
        <v>8500000</v>
      </c>
      <c r="G56" s="112">
        <v>1.1306</v>
      </c>
      <c r="H56" s="2">
        <v>8377336</v>
      </c>
      <c r="I56" s="3">
        <f t="shared" ref="I56:I66" si="7">F56-H56</f>
        <v>122664</v>
      </c>
      <c r="J56" s="66">
        <v>0</v>
      </c>
      <c r="K56" s="67">
        <v>5</v>
      </c>
      <c r="L56" s="69" t="s">
        <v>14</v>
      </c>
      <c r="M56" s="69" t="s">
        <v>14</v>
      </c>
      <c r="N56" s="68">
        <v>0</v>
      </c>
    </row>
    <row r="57" spans="2:14" ht="21.75" x14ac:dyDescent="0.65">
      <c r="B57" s="203">
        <v>74455</v>
      </c>
      <c r="C57" s="191" t="s">
        <v>61</v>
      </c>
      <c r="D57" s="11" t="s">
        <v>35</v>
      </c>
      <c r="E57" s="11" t="s">
        <v>29</v>
      </c>
      <c r="F57" s="12">
        <f>13199039*1.1</f>
        <v>14518942.9</v>
      </c>
      <c r="G57" s="112">
        <v>1.5100000000000001E-2</v>
      </c>
      <c r="H57" s="12">
        <v>6922127</v>
      </c>
      <c r="I57" s="49">
        <f t="shared" si="7"/>
        <v>7596815.9000000004</v>
      </c>
      <c r="J57" s="184">
        <v>5</v>
      </c>
      <c r="K57" s="158">
        <v>0</v>
      </c>
      <c r="L57" s="165">
        <v>17</v>
      </c>
      <c r="M57" s="150">
        <v>33</v>
      </c>
      <c r="N57" s="150">
        <v>0</v>
      </c>
    </row>
    <row r="58" spans="2:14" ht="21.75" x14ac:dyDescent="0.65">
      <c r="B58" s="204"/>
      <c r="C58" s="192"/>
      <c r="D58" s="1" t="s">
        <v>31</v>
      </c>
      <c r="E58" s="1" t="s">
        <v>29</v>
      </c>
      <c r="F58" s="2">
        <f>16377643*1.1</f>
        <v>18015407.300000001</v>
      </c>
      <c r="G58" s="112">
        <v>-2.1000000000000001E-2</v>
      </c>
      <c r="H58" s="2">
        <v>8751312</v>
      </c>
      <c r="I58" s="73">
        <f t="shared" si="7"/>
        <v>9264095.3000000007</v>
      </c>
      <c r="J58" s="185"/>
      <c r="K58" s="159"/>
      <c r="L58" s="166"/>
      <c r="M58" s="151"/>
      <c r="N58" s="151"/>
    </row>
    <row r="59" spans="2:14" ht="44.25" thickBot="1" x14ac:dyDescent="0.7">
      <c r="B59" s="205"/>
      <c r="C59" s="193"/>
      <c r="D59" s="55" t="s">
        <v>26</v>
      </c>
      <c r="E59" s="122" t="s">
        <v>17</v>
      </c>
      <c r="F59" s="123">
        <v>650000</v>
      </c>
      <c r="G59" s="124" t="s">
        <v>14</v>
      </c>
      <c r="H59" s="123">
        <v>886480</v>
      </c>
      <c r="I59" s="125" t="s">
        <v>62</v>
      </c>
      <c r="J59" s="190"/>
      <c r="K59" s="160"/>
      <c r="L59" s="5">
        <v>20</v>
      </c>
      <c r="M59" s="24">
        <v>0</v>
      </c>
      <c r="N59" s="24">
        <v>1</v>
      </c>
    </row>
    <row r="60" spans="2:14" ht="22.5" thickBot="1" x14ac:dyDescent="0.7">
      <c r="B60" s="186">
        <v>608722</v>
      </c>
      <c r="C60" s="142" t="s">
        <v>41</v>
      </c>
      <c r="D60" s="42" t="s">
        <v>38</v>
      </c>
      <c r="E60" s="42" t="s">
        <v>29</v>
      </c>
      <c r="F60" s="43">
        <f>536286*1.1</f>
        <v>589914.60000000009</v>
      </c>
      <c r="G60" s="112">
        <v>-0.124</v>
      </c>
      <c r="H60" s="43">
        <v>184200</v>
      </c>
      <c r="I60" s="44">
        <f t="shared" si="7"/>
        <v>405714.60000000009</v>
      </c>
      <c r="J60" s="163">
        <v>1</v>
      </c>
      <c r="K60" s="161">
        <v>4</v>
      </c>
      <c r="L60" s="163">
        <v>8</v>
      </c>
      <c r="M60" s="161">
        <v>42</v>
      </c>
      <c r="N60" s="48">
        <v>0</v>
      </c>
    </row>
    <row r="61" spans="2:14" ht="22.5" thickBot="1" x14ac:dyDescent="0.7">
      <c r="B61" s="187"/>
      <c r="C61" s="143"/>
      <c r="D61" s="42" t="s">
        <v>28</v>
      </c>
      <c r="E61" s="42" t="s">
        <v>29</v>
      </c>
      <c r="F61" s="43">
        <v>1800000</v>
      </c>
      <c r="G61" s="112">
        <v>8.9700000000000002E-2</v>
      </c>
      <c r="H61" s="43">
        <v>1096173</v>
      </c>
      <c r="I61" s="44">
        <f t="shared" si="7"/>
        <v>703827</v>
      </c>
      <c r="J61" s="164"/>
      <c r="K61" s="162"/>
      <c r="L61" s="164"/>
      <c r="M61" s="162"/>
      <c r="N61" s="48"/>
    </row>
    <row r="62" spans="2:14" ht="43.5" x14ac:dyDescent="0.65">
      <c r="B62" s="130">
        <v>624036</v>
      </c>
      <c r="C62" s="132" t="s">
        <v>60</v>
      </c>
      <c r="D62" s="54" t="s">
        <v>26</v>
      </c>
      <c r="E62" s="126" t="s">
        <v>29</v>
      </c>
      <c r="F62" s="127">
        <v>650000</v>
      </c>
      <c r="G62" s="124" t="s">
        <v>14</v>
      </c>
      <c r="H62" s="127">
        <v>173805</v>
      </c>
      <c r="I62" s="128">
        <f t="shared" si="7"/>
        <v>476195</v>
      </c>
      <c r="J62" s="184">
        <v>0</v>
      </c>
      <c r="K62" s="158">
        <v>5</v>
      </c>
      <c r="L62" s="56">
        <v>7</v>
      </c>
      <c r="M62" s="57">
        <v>13</v>
      </c>
      <c r="N62" s="155">
        <v>0</v>
      </c>
    </row>
    <row r="63" spans="2:14" ht="43.5" x14ac:dyDescent="0.65">
      <c r="B63" s="131"/>
      <c r="C63" s="133"/>
      <c r="D63" s="113" t="s">
        <v>35</v>
      </c>
      <c r="E63" s="19" t="s">
        <v>29</v>
      </c>
      <c r="F63" s="20">
        <f>11714324*1.1</f>
        <v>12885756.4</v>
      </c>
      <c r="G63" s="112">
        <v>7.7200000000000005E-2</v>
      </c>
      <c r="H63" s="20">
        <v>7086318</v>
      </c>
      <c r="I63" s="99">
        <f t="shared" si="7"/>
        <v>5799438.4000000004</v>
      </c>
      <c r="J63" s="185"/>
      <c r="K63" s="159"/>
      <c r="L63" s="153">
        <v>7</v>
      </c>
      <c r="M63" s="154">
        <v>43</v>
      </c>
      <c r="N63" s="156"/>
    </row>
    <row r="64" spans="2:14" ht="22.5" thickBot="1" x14ac:dyDescent="0.7">
      <c r="B64" s="182"/>
      <c r="C64" s="183"/>
      <c r="D64" s="7" t="s">
        <v>31</v>
      </c>
      <c r="E64" s="7" t="s">
        <v>29</v>
      </c>
      <c r="F64" s="8">
        <f>23597875*1.1</f>
        <v>25957662.500000004</v>
      </c>
      <c r="G64" s="86">
        <v>0.19589999999999999</v>
      </c>
      <c r="H64" s="8">
        <v>11435952</v>
      </c>
      <c r="I64" s="85">
        <f t="shared" si="7"/>
        <v>14521710.500000004</v>
      </c>
      <c r="J64" s="185"/>
      <c r="K64" s="160"/>
      <c r="L64" s="237"/>
      <c r="M64" s="238"/>
      <c r="N64" s="157"/>
    </row>
    <row r="65" spans="2:14" ht="43.5" x14ac:dyDescent="0.25">
      <c r="B65" s="130">
        <v>632900</v>
      </c>
      <c r="C65" s="132" t="s">
        <v>58</v>
      </c>
      <c r="D65" s="54" t="s">
        <v>26</v>
      </c>
      <c r="E65" s="126" t="s">
        <v>29</v>
      </c>
      <c r="F65" s="127">
        <v>650000</v>
      </c>
      <c r="G65" s="124" t="s">
        <v>14</v>
      </c>
      <c r="H65" s="127">
        <v>264255</v>
      </c>
      <c r="I65" s="129">
        <f t="shared" si="7"/>
        <v>385745</v>
      </c>
      <c r="J65" s="134">
        <v>6</v>
      </c>
      <c r="K65" s="239">
        <v>0</v>
      </c>
      <c r="L65" s="243">
        <v>17</v>
      </c>
      <c r="M65" s="243">
        <v>3</v>
      </c>
      <c r="N65" s="241">
        <v>0</v>
      </c>
    </row>
    <row r="66" spans="2:14" ht="22.5" thickBot="1" x14ac:dyDescent="0.7">
      <c r="B66" s="131"/>
      <c r="C66" s="133"/>
      <c r="D66" s="113" t="s">
        <v>28</v>
      </c>
      <c r="E66" s="19" t="s">
        <v>29</v>
      </c>
      <c r="F66" s="20">
        <f>2796432*1.1</f>
        <v>3076075.2</v>
      </c>
      <c r="G66" s="112">
        <v>0.34620000000000001</v>
      </c>
      <c r="H66" s="20">
        <v>1712765</v>
      </c>
      <c r="I66" s="99">
        <f t="shared" si="7"/>
        <v>1363310.2000000002</v>
      </c>
      <c r="J66" s="135"/>
      <c r="K66" s="240"/>
      <c r="L66" s="69">
        <v>6</v>
      </c>
      <c r="M66" s="69">
        <v>44</v>
      </c>
      <c r="N66" s="242"/>
    </row>
    <row r="67" spans="2:14" ht="44.45" customHeight="1" thickBot="1" x14ac:dyDescent="0.45">
      <c r="B67" s="175" t="s">
        <v>12</v>
      </c>
      <c r="C67" s="176"/>
      <c r="D67" s="176"/>
      <c r="E67" s="176"/>
      <c r="F67" s="176"/>
      <c r="G67" s="176"/>
      <c r="H67" s="176"/>
      <c r="I67" s="177"/>
      <c r="J67" s="178" t="s">
        <v>71</v>
      </c>
      <c r="K67" s="179"/>
      <c r="L67" s="171" t="s">
        <v>75</v>
      </c>
      <c r="M67" s="172"/>
      <c r="N67" s="25" t="s">
        <v>16</v>
      </c>
    </row>
    <row r="68" spans="2:14" ht="50.25" customHeight="1" thickBot="1" x14ac:dyDescent="0.7">
      <c r="B68" s="98" t="s">
        <v>1</v>
      </c>
      <c r="C68" s="97" t="s">
        <v>2</v>
      </c>
      <c r="D68" s="28" t="s">
        <v>3</v>
      </c>
      <c r="E68" s="28" t="s">
        <v>4</v>
      </c>
      <c r="F68" s="28" t="s">
        <v>5</v>
      </c>
      <c r="G68" s="115" t="s">
        <v>70</v>
      </c>
      <c r="H68" s="28" t="s">
        <v>7</v>
      </c>
      <c r="I68" s="29" t="s">
        <v>8</v>
      </c>
      <c r="J68" s="33" t="s">
        <v>13</v>
      </c>
      <c r="K68" s="32" t="s">
        <v>9</v>
      </c>
      <c r="L68" s="41" t="s">
        <v>76</v>
      </c>
      <c r="M68" s="32" t="s">
        <v>9</v>
      </c>
      <c r="N68" s="30" t="s">
        <v>15</v>
      </c>
    </row>
    <row r="69" spans="2:14" ht="22.5" thickBot="1" x14ac:dyDescent="0.7">
      <c r="B69" s="107">
        <v>647145</v>
      </c>
      <c r="C69" s="108" t="s">
        <v>49</v>
      </c>
      <c r="D69" s="1" t="s">
        <v>50</v>
      </c>
      <c r="E69" s="65" t="s">
        <v>17</v>
      </c>
      <c r="F69" s="2">
        <v>350000</v>
      </c>
      <c r="G69" s="114" t="s">
        <v>14</v>
      </c>
      <c r="H69" s="2">
        <v>637917</v>
      </c>
      <c r="I69" s="65" t="s">
        <v>62</v>
      </c>
      <c r="J69" s="53">
        <v>13</v>
      </c>
      <c r="K69" s="77">
        <v>0</v>
      </c>
      <c r="L69" s="80">
        <v>33</v>
      </c>
      <c r="M69" s="80">
        <v>17</v>
      </c>
      <c r="N69" s="79">
        <v>1</v>
      </c>
    </row>
    <row r="70" spans="2:14" ht="22.5" thickBot="1" x14ac:dyDescent="0.7">
      <c r="B70" s="107">
        <v>647806</v>
      </c>
      <c r="C70" s="108" t="s">
        <v>52</v>
      </c>
      <c r="D70" s="1" t="s">
        <v>50</v>
      </c>
      <c r="E70" s="65" t="s">
        <v>17</v>
      </c>
      <c r="F70" s="2">
        <v>350000</v>
      </c>
      <c r="G70" s="114" t="s">
        <v>14</v>
      </c>
      <c r="H70" s="2">
        <v>523031</v>
      </c>
      <c r="I70" s="83" t="s">
        <v>62</v>
      </c>
      <c r="J70" s="66">
        <v>7</v>
      </c>
      <c r="K70" s="67">
        <v>0</v>
      </c>
      <c r="L70" s="69">
        <v>23</v>
      </c>
      <c r="M70" s="80">
        <v>27</v>
      </c>
      <c r="N70" s="79">
        <v>1</v>
      </c>
    </row>
    <row r="71" spans="2:14" ht="21.75" x14ac:dyDescent="0.65">
      <c r="B71" s="188">
        <v>645823</v>
      </c>
      <c r="C71" s="142" t="s">
        <v>51</v>
      </c>
      <c r="D71" s="1" t="s">
        <v>50</v>
      </c>
      <c r="E71" s="65" t="s">
        <v>29</v>
      </c>
      <c r="F71" s="2">
        <v>350000</v>
      </c>
      <c r="G71" s="114" t="s">
        <v>14</v>
      </c>
      <c r="H71" s="2">
        <v>818716</v>
      </c>
      <c r="I71" s="65" t="s">
        <v>62</v>
      </c>
      <c r="J71" s="180">
        <v>4</v>
      </c>
      <c r="K71" s="138">
        <v>1</v>
      </c>
      <c r="L71" s="138">
        <v>37</v>
      </c>
      <c r="M71" s="138">
        <v>13</v>
      </c>
      <c r="N71" s="140">
        <v>0</v>
      </c>
    </row>
    <row r="72" spans="2:14" ht="22.5" thickBot="1" x14ac:dyDescent="0.7">
      <c r="B72" s="189"/>
      <c r="C72" s="143"/>
      <c r="D72" s="1" t="s">
        <v>35</v>
      </c>
      <c r="E72" s="65" t="s">
        <v>29</v>
      </c>
      <c r="F72" s="2">
        <v>3500000</v>
      </c>
      <c r="G72" s="121">
        <v>0.34129999999999999</v>
      </c>
      <c r="H72" s="2">
        <v>3936645</v>
      </c>
      <c r="I72" s="83" t="s">
        <v>62</v>
      </c>
      <c r="J72" s="181"/>
      <c r="K72" s="139"/>
      <c r="L72" s="139"/>
      <c r="M72" s="139"/>
      <c r="N72" s="141"/>
    </row>
    <row r="73" spans="2:14" ht="22.5" thickBot="1" x14ac:dyDescent="0.7">
      <c r="B73" s="107">
        <v>645826</v>
      </c>
      <c r="C73" s="108" t="s">
        <v>53</v>
      </c>
      <c r="D73" s="1" t="s">
        <v>50</v>
      </c>
      <c r="E73" s="65" t="s">
        <v>29</v>
      </c>
      <c r="F73" s="2">
        <v>350000</v>
      </c>
      <c r="G73" s="114" t="s">
        <v>14</v>
      </c>
      <c r="H73" s="2">
        <v>186223</v>
      </c>
      <c r="I73" s="83">
        <f t="shared" ref="I72:I77" si="8">F73-H73</f>
        <v>163777</v>
      </c>
      <c r="J73" s="74">
        <v>5</v>
      </c>
      <c r="K73" s="75">
        <v>0</v>
      </c>
      <c r="L73" s="69">
        <v>11</v>
      </c>
      <c r="M73" s="69">
        <v>9</v>
      </c>
      <c r="N73" s="68">
        <v>0</v>
      </c>
    </row>
    <row r="74" spans="2:14" ht="22.5" thickBot="1" x14ac:dyDescent="0.7">
      <c r="B74" s="107">
        <v>646623</v>
      </c>
      <c r="C74" s="108" t="s">
        <v>54</v>
      </c>
      <c r="D74" s="1" t="s">
        <v>50</v>
      </c>
      <c r="E74" s="65" t="s">
        <v>29</v>
      </c>
      <c r="F74" s="2">
        <v>350000</v>
      </c>
      <c r="G74" s="114" t="s">
        <v>14</v>
      </c>
      <c r="H74" s="2">
        <v>190130</v>
      </c>
      <c r="I74" s="83">
        <f t="shared" si="8"/>
        <v>159870</v>
      </c>
      <c r="J74" s="74">
        <v>0</v>
      </c>
      <c r="K74" s="75">
        <v>5</v>
      </c>
      <c r="L74" s="69">
        <v>5</v>
      </c>
      <c r="M74" s="69">
        <v>15</v>
      </c>
      <c r="N74" s="68">
        <v>0</v>
      </c>
    </row>
    <row r="75" spans="2:14" ht="22.5" thickBot="1" x14ac:dyDescent="0.7">
      <c r="B75" s="107">
        <v>647438</v>
      </c>
      <c r="C75" s="108" t="s">
        <v>69</v>
      </c>
      <c r="D75" s="1" t="s">
        <v>50</v>
      </c>
      <c r="E75" s="65" t="s">
        <v>29</v>
      </c>
      <c r="F75" s="2">
        <v>350000</v>
      </c>
      <c r="G75" s="114" t="s">
        <v>14</v>
      </c>
      <c r="H75" s="2">
        <v>144440</v>
      </c>
      <c r="I75" s="83">
        <f t="shared" si="8"/>
        <v>205560</v>
      </c>
      <c r="J75" s="74">
        <v>5</v>
      </c>
      <c r="K75" s="75">
        <v>0</v>
      </c>
      <c r="L75" s="103">
        <v>10</v>
      </c>
      <c r="M75" s="69">
        <v>10</v>
      </c>
      <c r="N75" s="68">
        <v>0</v>
      </c>
    </row>
    <row r="76" spans="2:14" ht="22.5" thickBot="1" x14ac:dyDescent="0.7">
      <c r="B76" s="107">
        <v>648090</v>
      </c>
      <c r="C76" s="108" t="s">
        <v>63</v>
      </c>
      <c r="D76" s="1" t="s">
        <v>50</v>
      </c>
      <c r="E76" s="1" t="s">
        <v>29</v>
      </c>
      <c r="F76" s="2">
        <v>350000</v>
      </c>
      <c r="G76" s="114" t="s">
        <v>14</v>
      </c>
      <c r="H76" s="2">
        <v>105974</v>
      </c>
      <c r="I76" s="83">
        <f t="shared" si="8"/>
        <v>244026</v>
      </c>
      <c r="J76" s="5">
        <v>0</v>
      </c>
      <c r="K76" s="76">
        <v>5</v>
      </c>
      <c r="L76" s="82">
        <v>1</v>
      </c>
      <c r="M76" s="69">
        <v>19</v>
      </c>
      <c r="N76" s="78">
        <v>0</v>
      </c>
    </row>
    <row r="77" spans="2:14" ht="22.5" thickBot="1" x14ac:dyDescent="0.7">
      <c r="B77" s="1">
        <v>647985</v>
      </c>
      <c r="C77" s="65" t="s">
        <v>68</v>
      </c>
      <c r="D77" s="1" t="s">
        <v>50</v>
      </c>
      <c r="E77" s="1" t="s">
        <v>29</v>
      </c>
      <c r="F77" s="2">
        <v>350000</v>
      </c>
      <c r="G77" s="114" t="s">
        <v>14</v>
      </c>
      <c r="H77" s="2">
        <v>83985</v>
      </c>
      <c r="I77" s="83">
        <f t="shared" si="8"/>
        <v>266015</v>
      </c>
      <c r="J77" s="5">
        <v>1</v>
      </c>
      <c r="K77" s="76">
        <v>4</v>
      </c>
      <c r="L77" s="82">
        <v>2</v>
      </c>
      <c r="M77" s="69">
        <v>18</v>
      </c>
      <c r="N77" s="78">
        <v>0</v>
      </c>
    </row>
    <row r="78" spans="2:14" ht="22.5" thickBot="1" x14ac:dyDescent="0.7">
      <c r="B78" s="1">
        <v>649555</v>
      </c>
      <c r="C78" s="65" t="s">
        <v>77</v>
      </c>
      <c r="D78" s="1" t="s">
        <v>50</v>
      </c>
      <c r="E78" s="1" t="s">
        <v>29</v>
      </c>
      <c r="F78" s="2">
        <v>350000</v>
      </c>
      <c r="G78" s="114" t="s">
        <v>14</v>
      </c>
      <c r="H78" s="2">
        <v>260851</v>
      </c>
      <c r="I78" s="83">
        <f t="shared" ref="I78" si="9">F78-H78</f>
        <v>89149</v>
      </c>
      <c r="J78" s="5">
        <v>0</v>
      </c>
      <c r="K78" s="76">
        <v>5</v>
      </c>
      <c r="L78" s="82">
        <v>3</v>
      </c>
      <c r="M78" s="69">
        <v>17</v>
      </c>
      <c r="N78" s="78">
        <v>0</v>
      </c>
    </row>
    <row r="82" spans="2:8" ht="21.75" x14ac:dyDescent="0.65">
      <c r="B82" s="6"/>
      <c r="C82" s="167" t="s">
        <v>19</v>
      </c>
      <c r="D82" s="167"/>
      <c r="E82" s="167"/>
      <c r="F82" s="167"/>
      <c r="G82" s="167"/>
      <c r="H82" s="167"/>
    </row>
    <row r="83" spans="2:8" x14ac:dyDescent="0.25">
      <c r="C83" t="s">
        <v>72</v>
      </c>
      <c r="D83" t="s">
        <v>20</v>
      </c>
      <c r="F83" s="35" t="s">
        <v>21</v>
      </c>
    </row>
    <row r="84" spans="2:8" x14ac:dyDescent="0.25">
      <c r="C84" t="s">
        <v>22</v>
      </c>
      <c r="D84" t="s">
        <v>23</v>
      </c>
      <c r="F84" s="35" t="s">
        <v>24</v>
      </c>
    </row>
  </sheetData>
  <mergeCells count="141">
    <mergeCell ref="L29:L32"/>
    <mergeCell ref="M29:M32"/>
    <mergeCell ref="B10:B11"/>
    <mergeCell ref="C10:C11"/>
    <mergeCell ref="J10:J11"/>
    <mergeCell ref="K10:K11"/>
    <mergeCell ref="L10:L11"/>
    <mergeCell ref="M10:M11"/>
    <mergeCell ref="N10:N11"/>
    <mergeCell ref="J12:J14"/>
    <mergeCell ref="K12:K14"/>
    <mergeCell ref="L12:L14"/>
    <mergeCell ref="M12:M14"/>
    <mergeCell ref="N12:N14"/>
    <mergeCell ref="B2:N3"/>
    <mergeCell ref="B5:I5"/>
    <mergeCell ref="J5:K5"/>
    <mergeCell ref="L5:M5"/>
    <mergeCell ref="C7:C9"/>
    <mergeCell ref="B7:B9"/>
    <mergeCell ref="J7:J9"/>
    <mergeCell ref="K7:K9"/>
    <mergeCell ref="L7:L9"/>
    <mergeCell ref="M7:M9"/>
    <mergeCell ref="N7:N9"/>
    <mergeCell ref="L15:L18"/>
    <mergeCell ref="B12:B14"/>
    <mergeCell ref="C12:C14"/>
    <mergeCell ref="B15:B18"/>
    <mergeCell ref="C15:C18"/>
    <mergeCell ref="J15:J18"/>
    <mergeCell ref="K15:K18"/>
    <mergeCell ref="M15:M18"/>
    <mergeCell ref="N15:N18"/>
    <mergeCell ref="K19:K21"/>
    <mergeCell ref="J29:J32"/>
    <mergeCell ref="K29:K32"/>
    <mergeCell ref="N29:N32"/>
    <mergeCell ref="N36:N37"/>
    <mergeCell ref="B34:B35"/>
    <mergeCell ref="C34:C35"/>
    <mergeCell ref="J34:J35"/>
    <mergeCell ref="K34:K35"/>
    <mergeCell ref="L34:L35"/>
    <mergeCell ref="M34:M35"/>
    <mergeCell ref="M19:M21"/>
    <mergeCell ref="N19:N21"/>
    <mergeCell ref="B29:B32"/>
    <mergeCell ref="C29:C32"/>
    <mergeCell ref="C19:C21"/>
    <mergeCell ref="B19:B21"/>
    <mergeCell ref="J19:J21"/>
    <mergeCell ref="L19:L21"/>
    <mergeCell ref="L36:L37"/>
    <mergeCell ref="M36:M37"/>
    <mergeCell ref="N34:N35"/>
    <mergeCell ref="B42:B44"/>
    <mergeCell ref="C42:C44"/>
    <mergeCell ref="J42:J44"/>
    <mergeCell ref="K42:K44"/>
    <mergeCell ref="B36:B37"/>
    <mergeCell ref="C36:C37"/>
    <mergeCell ref="J36:J37"/>
    <mergeCell ref="K36:K37"/>
    <mergeCell ref="B57:B59"/>
    <mergeCell ref="C57:C59"/>
    <mergeCell ref="J57:J59"/>
    <mergeCell ref="K57:K59"/>
    <mergeCell ref="B38:B41"/>
    <mergeCell ref="C38:C41"/>
    <mergeCell ref="J38:J41"/>
    <mergeCell ref="K38:K41"/>
    <mergeCell ref="B50:B51"/>
    <mergeCell ref="J50:J51"/>
    <mergeCell ref="K50:K51"/>
    <mergeCell ref="N23:N25"/>
    <mergeCell ref="B26:B28"/>
    <mergeCell ref="C26:C28"/>
    <mergeCell ref="J26:J28"/>
    <mergeCell ref="K26:K28"/>
    <mergeCell ref="L26:L28"/>
    <mergeCell ref="M26:M28"/>
    <mergeCell ref="N26:N28"/>
    <mergeCell ref="B23:B25"/>
    <mergeCell ref="C23:C25"/>
    <mergeCell ref="J23:J25"/>
    <mergeCell ref="K23:K25"/>
    <mergeCell ref="L23:L25"/>
    <mergeCell ref="M23:M25"/>
    <mergeCell ref="C82:H82"/>
    <mergeCell ref="B45:I45"/>
    <mergeCell ref="J45:K45"/>
    <mergeCell ref="L45:M45"/>
    <mergeCell ref="B67:I67"/>
    <mergeCell ref="J67:K67"/>
    <mergeCell ref="L67:M67"/>
    <mergeCell ref="C53:C54"/>
    <mergeCell ref="B53:B54"/>
    <mergeCell ref="J53:J54"/>
    <mergeCell ref="K53:K54"/>
    <mergeCell ref="L53:L54"/>
    <mergeCell ref="M53:M54"/>
    <mergeCell ref="J71:J72"/>
    <mergeCell ref="B62:B64"/>
    <mergeCell ref="C62:C64"/>
    <mergeCell ref="J62:J64"/>
    <mergeCell ref="B60:B61"/>
    <mergeCell ref="C60:C61"/>
    <mergeCell ref="M57:M58"/>
    <mergeCell ref="J60:J61"/>
    <mergeCell ref="B71:B72"/>
    <mergeCell ref="K71:K72"/>
    <mergeCell ref="M38:M41"/>
    <mergeCell ref="N38:N41"/>
    <mergeCell ref="N53:N54"/>
    <mergeCell ref="C50:C51"/>
    <mergeCell ref="N57:N58"/>
    <mergeCell ref="N42:N44"/>
    <mergeCell ref="L63:L64"/>
    <mergeCell ref="M63:M64"/>
    <mergeCell ref="L50:L51"/>
    <mergeCell ref="M50:M51"/>
    <mergeCell ref="N50:N51"/>
    <mergeCell ref="N62:N64"/>
    <mergeCell ref="K62:K64"/>
    <mergeCell ref="K60:K61"/>
    <mergeCell ref="L60:L61"/>
    <mergeCell ref="M60:M61"/>
    <mergeCell ref="L57:L58"/>
    <mergeCell ref="L38:L41"/>
    <mergeCell ref="L42:L44"/>
    <mergeCell ref="M42:M44"/>
    <mergeCell ref="B65:B66"/>
    <mergeCell ref="C65:C66"/>
    <mergeCell ref="J65:J66"/>
    <mergeCell ref="K65:K66"/>
    <mergeCell ref="N65:N66"/>
    <mergeCell ref="L71:L72"/>
    <mergeCell ref="M71:M72"/>
    <mergeCell ref="N71:N72"/>
    <mergeCell ref="C71:C72"/>
  </mergeCells>
  <dataValidations count="1">
    <dataValidation showDropDown="1" showInputMessage="1" showErrorMessage="1" sqref="D6 D46 D68" xr:uid="{614051B2-23A3-4B0C-B1AA-84A04B356E53}"/>
  </dataValidations>
  <hyperlinks>
    <hyperlink ref="F83" r:id="rId1" xr:uid="{B614500A-5686-47AA-B65C-8ED19D2D1D26}"/>
    <hyperlink ref="F84" r:id="rId2" xr:uid="{2145958B-4313-4A0A-9DA7-6D1320EA3E32}"/>
  </hyperlinks>
  <pageMargins left="0.7" right="0.7" top="0.75" bottom="0.75" header="0.3" footer="0.3"/>
  <pageSetup scale="36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 Velasco</dc:creator>
  <cp:lastModifiedBy>Sanchez Asociados</cp:lastModifiedBy>
  <cp:lastPrinted>2025-11-03T18:50:51Z</cp:lastPrinted>
  <dcterms:created xsi:type="dcterms:W3CDTF">2024-08-30T23:11:23Z</dcterms:created>
  <dcterms:modified xsi:type="dcterms:W3CDTF">2026-09-14T17:53:32Z</dcterms:modified>
</cp:coreProperties>
</file>